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Apache24\htdocs\public\downloads\"/>
    </mc:Choice>
  </mc:AlternateContent>
  <xr:revisionPtr revIDLastSave="0" documentId="13_ncr:1_{4617A5B8-2761-49A4-8DBA-FC639EF5EB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mplate" sheetId="1" r:id="rId1"/>
  </sheets>
  <definedNames>
    <definedName name="CHA">template!$R$14</definedName>
    <definedName name="CON">template!$I$14</definedName>
    <definedName name="CSTR">template!$B$14</definedName>
    <definedName name="DEX">template!$F$14</definedName>
    <definedName name="HD">template!$F$7</definedName>
    <definedName name="HP">template!$F$8</definedName>
    <definedName name="INT">template!$L$14</definedName>
    <definedName name="MELEE">template!$BJ$3</definedName>
    <definedName name="MELEEDMG">template!$BJ$4</definedName>
    <definedName name="PROF">template!$F$11</definedName>
    <definedName name="RANGED">template!$BO$3</definedName>
    <definedName name="RANGEDDMG">template!$BO$4</definedName>
    <definedName name="SPELL">template!$AN$11</definedName>
    <definedName name="SPELLDC">template!$AS$11</definedName>
    <definedName name="STR">template!$C$14</definedName>
    <definedName name="WIS">template!$O$14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10" i="1" l="1"/>
  <c r="BK41" i="1"/>
  <c r="BF41" i="1" s="1"/>
  <c r="BH41" i="1" l="1"/>
  <c r="BO8" i="1"/>
  <c r="BN40" i="1" l="1"/>
  <c r="F11" i="1" l="1"/>
  <c r="BO11" i="1" l="1"/>
  <c r="R14" i="1"/>
  <c r="O14" i="1"/>
  <c r="BJ12" i="1" s="1"/>
  <c r="L14" i="1"/>
  <c r="BJ11" i="1" s="1"/>
  <c r="I14" i="1"/>
  <c r="F14" i="1"/>
  <c r="C14" i="1"/>
  <c r="BJ8" i="1" s="1"/>
  <c r="AS11" i="1"/>
  <c r="AN11" i="1"/>
  <c r="BJ6" i="1" l="1"/>
  <c r="BJ13" i="1"/>
  <c r="BO3" i="1"/>
  <c r="AI10" i="1" s="1"/>
  <c r="BJ9" i="1"/>
  <c r="F8" i="1"/>
  <c r="BJ10" i="1"/>
  <c r="BJ3" i="1"/>
  <c r="AI6" i="1" s="1"/>
  <c r="BJ5" i="1"/>
  <c r="BO9" i="1"/>
  <c r="Z23" i="1"/>
  <c r="Z17" i="1"/>
  <c r="Z11" i="1"/>
  <c r="Z19" i="1"/>
  <c r="Z14" i="1"/>
  <c r="BJ4" i="1"/>
  <c r="Z12" i="1"/>
  <c r="Z26" i="1"/>
  <c r="Z20" i="1"/>
  <c r="D21" i="1" s="1"/>
  <c r="Z15" i="1"/>
  <c r="Z10" i="1"/>
  <c r="Z18" i="1"/>
  <c r="BO4" i="1"/>
  <c r="F9" i="1"/>
  <c r="Z25" i="1"/>
  <c r="Z9" i="1"/>
  <c r="Z24" i="1"/>
  <c r="Z22" i="1"/>
  <c r="Z21" i="1"/>
  <c r="Z13" i="1"/>
  <c r="Z16" i="1"/>
  <c r="Z7" i="1"/>
  <c r="Z4" i="1"/>
  <c r="F6" i="1"/>
  <c r="Z2" i="1"/>
  <c r="Z3" i="1"/>
  <c r="Z6" i="1"/>
  <c r="Z5" i="1"/>
  <c r="R8" i="1" l="1"/>
  <c r="P8" i="1"/>
  <c r="N8" i="1"/>
  <c r="L8" i="1"/>
  <c r="AI8" i="1"/>
  <c r="AI4" i="1"/>
  <c r="AL6" i="1"/>
  <c r="AL4" i="1"/>
  <c r="AL10" i="1"/>
  <c r="AL8" i="1"/>
</calcChain>
</file>

<file path=xl/sharedStrings.xml><?xml version="1.0" encoding="utf-8"?>
<sst xmlns="http://schemas.openxmlformats.org/spreadsheetml/2006/main" count="135" uniqueCount="111">
  <si>
    <t>Name</t>
  </si>
  <si>
    <t>Humanoid</t>
  </si>
  <si>
    <t>Trait1</t>
  </si>
  <si>
    <t>Trait2</t>
  </si>
  <si>
    <t>Alignment</t>
  </si>
  <si>
    <t>Description</t>
  </si>
  <si>
    <t>STR</t>
  </si>
  <si>
    <t>DEX</t>
  </si>
  <si>
    <t>CON</t>
  </si>
  <si>
    <t>INT</t>
  </si>
  <si>
    <t>WIS</t>
  </si>
  <si>
    <t>CHA</t>
  </si>
  <si>
    <t>Medium</t>
  </si>
  <si>
    <t>Armor Class:</t>
  </si>
  <si>
    <t>Hit Points:</t>
  </si>
  <si>
    <t>Speed:</t>
  </si>
  <si>
    <t>Strength:</t>
  </si>
  <si>
    <t>Dexterity:</t>
  </si>
  <si>
    <t>Charisma:</t>
  </si>
  <si>
    <t>Wisdom:</t>
  </si>
  <si>
    <t>Intelligence:</t>
  </si>
  <si>
    <t>Constitution:</t>
  </si>
  <si>
    <t>Saving Throws</t>
  </si>
  <si>
    <t>x</t>
  </si>
  <si>
    <t>Skills</t>
  </si>
  <si>
    <t>Acrobatics:</t>
  </si>
  <si>
    <t>Animal H.:</t>
  </si>
  <si>
    <t>Arcana:</t>
  </si>
  <si>
    <t>Athletics:</t>
  </si>
  <si>
    <t>Deception:</t>
  </si>
  <si>
    <t>History:</t>
  </si>
  <si>
    <t>Insight:</t>
  </si>
  <si>
    <t>Intimidation:</t>
  </si>
  <si>
    <t>Investigation:</t>
  </si>
  <si>
    <t>Medicine:</t>
  </si>
  <si>
    <t>Nature:</t>
  </si>
  <si>
    <t>Perception:</t>
  </si>
  <si>
    <t>Performance:</t>
  </si>
  <si>
    <t>Persuasion:</t>
  </si>
  <si>
    <t>Religion:</t>
  </si>
  <si>
    <t>Sl. of Hand:</t>
  </si>
  <si>
    <t>Stealth:</t>
  </si>
  <si>
    <t>Survival:</t>
  </si>
  <si>
    <t>Bonus</t>
  </si>
  <si>
    <r>
      <t>Proficiency</t>
    </r>
    <r>
      <rPr>
        <sz val="10"/>
        <rFont val="Calibri"/>
        <family val="2"/>
        <scheme val="minor"/>
      </rPr>
      <t>:</t>
    </r>
  </si>
  <si>
    <r>
      <t>Damage Immunities:</t>
    </r>
    <r>
      <rPr>
        <sz val="10"/>
        <rFont val="Calibri"/>
        <family val="2"/>
        <scheme val="minor"/>
      </rPr>
      <t xml:space="preserve"> </t>
    </r>
  </si>
  <si>
    <r>
      <t>Condition Immunities:</t>
    </r>
    <r>
      <rPr>
        <sz val="10"/>
        <rFont val="Calibri"/>
        <family val="2"/>
        <scheme val="minor"/>
      </rPr>
      <t xml:space="preserve"> </t>
    </r>
  </si>
  <si>
    <r>
      <t>Senses:</t>
    </r>
    <r>
      <rPr>
        <sz val="10"/>
        <rFont val="Calibri"/>
        <family val="2"/>
        <scheme val="minor"/>
      </rPr>
      <t xml:space="preserve"> </t>
    </r>
  </si>
  <si>
    <r>
      <t>Languages:</t>
    </r>
    <r>
      <rPr>
        <sz val="10"/>
        <rFont val="Calibri"/>
        <family val="2"/>
        <scheme val="minor"/>
      </rPr>
      <t xml:space="preserve"> </t>
    </r>
  </si>
  <si>
    <r>
      <t>Damage Resistances:</t>
    </r>
    <r>
      <rPr>
        <sz val="10"/>
        <rFont val="Calibri"/>
        <family val="2"/>
        <scheme val="minor"/>
      </rPr>
      <t xml:space="preserve"> </t>
    </r>
  </si>
  <si>
    <t>Initiative:</t>
  </si>
  <si>
    <t>Sword</t>
  </si>
  <si>
    <t>Reach:</t>
  </si>
  <si>
    <t>special</t>
  </si>
  <si>
    <t>1d6</t>
  </si>
  <si>
    <t>piercing</t>
  </si>
  <si>
    <t>120ft</t>
  </si>
  <si>
    <t>Multiattack</t>
  </si>
  <si>
    <t>type</t>
  </si>
  <si>
    <t>Longbow</t>
  </si>
  <si>
    <t>Dagger</t>
  </si>
  <si>
    <t>1d8</t>
  </si>
  <si>
    <t>1d4</t>
  </si>
  <si>
    <t xml:space="preserve"> Melee Weapon Attack:</t>
  </si>
  <si>
    <t xml:space="preserve"> Ranged Weapon Attack:</t>
  </si>
  <si>
    <t>Character Description</t>
  </si>
  <si>
    <t>Base Statistics</t>
  </si>
  <si>
    <t>Ability Scores</t>
  </si>
  <si>
    <t>Spell Save DC:</t>
  </si>
  <si>
    <t>Spell Attack Bonus:</t>
  </si>
  <si>
    <t>Spells and other attacks</t>
  </si>
  <si>
    <t>Hit Dice:</t>
  </si>
  <si>
    <t>1d</t>
  </si>
  <si>
    <t>Hit Die</t>
  </si>
  <si>
    <t>Bonus HP per level</t>
  </si>
  <si>
    <t>Melee attack bonus</t>
  </si>
  <si>
    <t>Melee damage bonus</t>
  </si>
  <si>
    <t>Ranged attack bonus</t>
  </si>
  <si>
    <t>Ranged damage bonus</t>
  </si>
  <si>
    <t>Spell Save DC bonus</t>
  </si>
  <si>
    <t>Spell Attack bonus</t>
  </si>
  <si>
    <t>Passive Features</t>
  </si>
  <si>
    <t>Other Features</t>
  </si>
  <si>
    <t>slashing</t>
  </si>
  <si>
    <t>MELEE</t>
  </si>
  <si>
    <t>MELEEDMG</t>
  </si>
  <si>
    <t>RANGED</t>
  </si>
  <si>
    <t>RANGEDDMG</t>
  </si>
  <si>
    <t>(melee w.)</t>
  </si>
  <si>
    <t>(ranged/finesse w.)</t>
  </si>
  <si>
    <t>SPELL</t>
  </si>
  <si>
    <t>SPELLDC</t>
  </si>
  <si>
    <t>Settings</t>
  </si>
  <si>
    <t>Initiative bonus</t>
  </si>
  <si>
    <t>Equipment</t>
  </si>
  <si>
    <t>Weight</t>
  </si>
  <si>
    <t>Underpants</t>
  </si>
  <si>
    <t>HD</t>
  </si>
  <si>
    <t>HP</t>
  </si>
  <si>
    <t>PROF</t>
  </si>
  <si>
    <t>Names usable in formulas:</t>
  </si>
  <si>
    <t>light</t>
  </si>
  <si>
    <t>heavy</t>
  </si>
  <si>
    <t>max</t>
  </si>
  <si>
    <t>CSTR</t>
  </si>
  <si>
    <t xml:space="preserve"> Current HP:</t>
  </si>
  <si>
    <t>npc 1</t>
  </si>
  <si>
    <t>npc 2</t>
  </si>
  <si>
    <t>npc 3</t>
  </si>
  <si>
    <t>npc 4</t>
  </si>
  <si>
    <t>Spellcasting 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</si>
</sst>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\f\t"/>
    <numFmt numFmtId="165" formatCode="&quot;+&quot;0;&quot;-&quot;0;0"/>
    <numFmt numFmtId="166" formatCode="0.0&quot;lb&quot;"/>
    <numFmt numFmtId="167" formatCode="0&quot;ft&quot;"/>
    <numFmt numFmtId="168" formatCode="&quot;(+&quot;0&quot;)&quot;;&quot;(-&quot;0&quot;)&quot;;&quot;(&quot;0&quot;)&quot;"/>
    <numFmt numFmtId="169" formatCode="&quot;+&quot;0;&quot;-&quot;0;&quot;+&quot;0"/>
    <numFmt numFmtId="170" formatCode="0&quot;lb&quot;"/>
    <numFmt numFmtId="171" formatCode="&quot;+&quot;0;&quot;-&quot;0;&quot;&quot;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2"/>
      <name val="Bernard MT Condensed"/>
      <family val="1"/>
    </font>
    <font>
      <b/>
      <sz val="10"/>
      <color theme="1" tint="0.3499862666707357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theme="4" tint="-0.499984740745262"/>
      </top>
      <bottom style="medium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 style="double">
        <color indexed="64"/>
      </left>
      <right/>
      <top/>
      <bottom style="thin">
        <color theme="4" tint="-0.499984740745262"/>
      </bottom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theme="4" tint="-0.499984740745262"/>
      </bottom>
      <diagonal/>
    </border>
    <border>
      <left/>
      <right style="thin">
        <color theme="1" tint="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1" tint="0.499984740745262"/>
      </right>
      <top style="thin">
        <color theme="4" tint="-0.499984740745262"/>
      </top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4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double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double">
        <color indexed="64"/>
      </right>
      <top style="thin">
        <color theme="4" tint="-0.499984740745262"/>
      </top>
      <bottom style="medium">
        <color indexed="64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6" tint="-0.249977111117893"/>
      </right>
      <top/>
      <bottom style="thin">
        <color theme="8" tint="-0.499984740745262"/>
      </bottom>
      <diagonal/>
    </border>
    <border>
      <left/>
      <right style="thin">
        <color theme="6" tint="-0.249977111117893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thin">
        <color theme="8" tint="-0.499984740745262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8" tint="-0.499984740745262"/>
      </top>
      <bottom style="medium">
        <color indexed="64"/>
      </bottom>
      <diagonal/>
    </border>
    <border>
      <left/>
      <right style="thin">
        <color theme="6" tint="-0.249977111117893"/>
      </right>
      <top/>
      <bottom style="medium">
        <color indexed="64"/>
      </bottom>
      <diagonal/>
    </border>
    <border>
      <left/>
      <right/>
      <top style="thin">
        <color theme="8" tint="-0.499984740745262"/>
      </top>
      <bottom style="medium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indexed="64"/>
      </bottom>
      <diagonal/>
    </border>
    <border>
      <left style="thin">
        <color theme="6" tint="-0.249977111117893"/>
      </left>
      <right/>
      <top style="thin">
        <color theme="8" tint="-0.499984740745262"/>
      </top>
      <bottom style="medium">
        <color indexed="64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medium">
        <color indexed="64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 tint="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2" tint="-0.499984740745262"/>
      </bottom>
      <diagonal/>
    </border>
    <border>
      <left style="thin">
        <color theme="6" tint="-0.249977111117893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2" tint="-0.499984740745262"/>
      </top>
      <bottom style="thin">
        <color theme="6" tint="-0.249977111117893"/>
      </bottom>
      <diagonal/>
    </border>
    <border>
      <left/>
      <right style="thin">
        <color theme="2" tint="-0.499984740745262"/>
      </right>
      <top/>
      <bottom style="thin">
        <color theme="4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 style="thin">
        <color theme="4" tint="-0.499984740745262"/>
      </top>
      <bottom/>
      <diagonal/>
    </border>
    <border>
      <left/>
      <right style="thin">
        <color theme="2" tint="-0.499984740745262"/>
      </right>
      <top/>
      <bottom style="medium">
        <color indexed="64"/>
      </bottom>
      <diagonal/>
    </border>
    <border>
      <left/>
      <right style="thin">
        <color theme="2" tint="-0.499984740745262"/>
      </right>
      <top style="thin">
        <color theme="4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2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/>
    <xf numFmtId="0" fontId="6" fillId="2" borderId="0" xfId="0" applyFont="1" applyFill="1" applyBorder="1" applyAlignment="1"/>
    <xf numFmtId="164" fontId="6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169" fontId="8" fillId="2" borderId="0" xfId="0" applyNumberFormat="1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/>
    </xf>
    <xf numFmtId="165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vertical="top" wrapText="1"/>
    </xf>
    <xf numFmtId="167" fontId="8" fillId="4" borderId="6" xfId="0" applyNumberFormat="1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Border="1"/>
    <xf numFmtId="165" fontId="8" fillId="4" borderId="26" xfId="0" applyNumberFormat="1" applyFont="1" applyFill="1" applyBorder="1" applyAlignment="1">
      <alignment horizontal="left" vertical="center"/>
    </xf>
    <xf numFmtId="165" fontId="8" fillId="4" borderId="28" xfId="0" applyNumberFormat="1" applyFont="1" applyFill="1" applyBorder="1" applyAlignment="1">
      <alignment horizontal="left" vertical="center"/>
    </xf>
    <xf numFmtId="165" fontId="8" fillId="4" borderId="29" xfId="0" applyNumberFormat="1" applyFont="1" applyFill="1" applyBorder="1" applyAlignment="1">
      <alignment horizontal="left" vertical="center"/>
    </xf>
    <xf numFmtId="0" fontId="8" fillId="4" borderId="32" xfId="0" applyNumberFormat="1" applyFont="1" applyFill="1" applyBorder="1" applyAlignment="1">
      <alignment horizontal="left" vertical="center"/>
    </xf>
    <xf numFmtId="165" fontId="8" fillId="4" borderId="24" xfId="0" applyNumberFormat="1" applyFont="1" applyFill="1" applyBorder="1" applyAlignment="1">
      <alignment horizontal="left" vertical="center"/>
    </xf>
    <xf numFmtId="165" fontId="8" fillId="4" borderId="36" xfId="0" applyNumberFormat="1" applyFont="1" applyFill="1" applyBorder="1" applyAlignment="1">
      <alignment horizontal="left" vertical="center"/>
    </xf>
    <xf numFmtId="0" fontId="8" fillId="4" borderId="27" xfId="0" applyNumberFormat="1" applyFont="1" applyFill="1" applyBorder="1" applyAlignment="1">
      <alignment horizontal="left" vertical="center"/>
    </xf>
    <xf numFmtId="0" fontId="8" fillId="4" borderId="26" xfId="0" applyNumberFormat="1" applyFont="1" applyFill="1" applyBorder="1" applyAlignment="1">
      <alignment horizontal="left" vertical="center"/>
    </xf>
    <xf numFmtId="0" fontId="8" fillId="4" borderId="28" xfId="0" applyNumberFormat="1" applyFont="1" applyFill="1" applyBorder="1" applyAlignment="1">
      <alignment horizontal="left" vertical="center"/>
    </xf>
    <xf numFmtId="0" fontId="8" fillId="4" borderId="34" xfId="0" applyNumberFormat="1" applyFont="1" applyFill="1" applyBorder="1" applyAlignment="1">
      <alignment horizontal="left" vertical="center"/>
    </xf>
    <xf numFmtId="0" fontId="8" fillId="4" borderId="30" xfId="0" applyNumberFormat="1" applyFont="1" applyFill="1" applyBorder="1" applyAlignment="1">
      <alignment horizontal="left" vertical="center"/>
    </xf>
    <xf numFmtId="0" fontId="8" fillId="4" borderId="42" xfId="0" applyNumberFormat="1" applyFont="1" applyFill="1" applyBorder="1" applyAlignment="1">
      <alignment horizontal="left" vertical="center"/>
    </xf>
    <xf numFmtId="0" fontId="8" fillId="4" borderId="43" xfId="0" applyNumberFormat="1" applyFont="1" applyFill="1" applyBorder="1" applyAlignment="1">
      <alignment horizontal="left" vertical="center"/>
    </xf>
    <xf numFmtId="0" fontId="8" fillId="4" borderId="45" xfId="0" applyNumberFormat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top"/>
    </xf>
    <xf numFmtId="0" fontId="10" fillId="5" borderId="10" xfId="0" applyFont="1" applyFill="1" applyBorder="1" applyAlignment="1">
      <alignment vertical="top"/>
    </xf>
    <xf numFmtId="165" fontId="8" fillId="5" borderId="46" xfId="0" applyNumberFormat="1" applyFont="1" applyFill="1" applyBorder="1" applyAlignment="1">
      <alignment horizontal="left" vertical="center"/>
    </xf>
    <xf numFmtId="165" fontId="16" fillId="5" borderId="10" xfId="0" applyNumberFormat="1" applyFont="1" applyFill="1" applyBorder="1" applyAlignment="1">
      <alignment horizontal="left" vertical="center"/>
    </xf>
    <xf numFmtId="165" fontId="8" fillId="5" borderId="50" xfId="0" applyNumberFormat="1" applyFont="1" applyFill="1" applyBorder="1" applyAlignment="1">
      <alignment horizontal="left" vertical="center"/>
    </xf>
    <xf numFmtId="165" fontId="16" fillId="5" borderId="12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top" wrapText="1"/>
    </xf>
    <xf numFmtId="165" fontId="8" fillId="5" borderId="1" xfId="0" applyNumberFormat="1" applyFont="1" applyFill="1" applyBorder="1" applyAlignment="1">
      <alignment vertical="center"/>
    </xf>
    <xf numFmtId="171" fontId="8" fillId="5" borderId="1" xfId="0" applyNumberFormat="1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top"/>
    </xf>
    <xf numFmtId="0" fontId="8" fillId="5" borderId="47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8" fillId="5" borderId="46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left" vertical="top"/>
    </xf>
    <xf numFmtId="0" fontId="8" fillId="5" borderId="48" xfId="0" applyFont="1" applyFill="1" applyBorder="1" applyAlignment="1">
      <alignment horizontal="left" vertical="top"/>
    </xf>
    <xf numFmtId="0" fontId="8" fillId="5" borderId="15" xfId="0" applyFont="1" applyFill="1" applyBorder="1" applyAlignment="1">
      <alignment horizontal="left" vertical="top"/>
    </xf>
    <xf numFmtId="0" fontId="8" fillId="5" borderId="49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left" vertical="top"/>
    </xf>
    <xf numFmtId="0" fontId="8" fillId="5" borderId="8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right" vertical="top" wrapText="1"/>
    </xf>
    <xf numFmtId="0" fontId="17" fillId="2" borderId="5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right" vertical="center"/>
    </xf>
    <xf numFmtId="0" fontId="10" fillId="5" borderId="16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8" fillId="5" borderId="20" xfId="0" applyFont="1" applyFill="1" applyBorder="1" applyAlignment="1">
      <alignment horizontal="left" vertical="top" wrapText="1"/>
    </xf>
    <xf numFmtId="0" fontId="18" fillId="5" borderId="23" xfId="0" applyFont="1" applyFill="1" applyBorder="1" applyAlignment="1">
      <alignment horizontal="left" vertical="top" wrapText="1"/>
    </xf>
    <xf numFmtId="166" fontId="18" fillId="4" borderId="20" xfId="0" applyNumberFormat="1" applyFont="1" applyFill="1" applyBorder="1" applyAlignment="1">
      <alignment horizontal="center" vertical="center"/>
    </xf>
    <xf numFmtId="166" fontId="18" fillId="4" borderId="23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top" wrapText="1"/>
    </xf>
    <xf numFmtId="0" fontId="18" fillId="5" borderId="24" xfId="0" applyFont="1" applyFill="1" applyBorder="1" applyAlignment="1">
      <alignment horizontal="left" vertical="top" wrapText="1"/>
    </xf>
    <xf numFmtId="0" fontId="10" fillId="5" borderId="20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0" fontId="10" fillId="5" borderId="19" xfId="0" applyFont="1" applyFill="1" applyBorder="1" applyAlignment="1">
      <alignment horizontal="right" vertical="center" wrapText="1"/>
    </xf>
    <xf numFmtId="0" fontId="10" fillId="5" borderId="22" xfId="0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10" fillId="5" borderId="24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right" vertical="center" wrapText="1"/>
    </xf>
    <xf numFmtId="0" fontId="10" fillId="5" borderId="25" xfId="0" applyFont="1" applyFill="1" applyBorder="1" applyAlignment="1">
      <alignment horizontal="right" vertical="center" wrapText="1"/>
    </xf>
    <xf numFmtId="0" fontId="10" fillId="5" borderId="33" xfId="0" applyFont="1" applyFill="1" applyBorder="1" applyAlignment="1">
      <alignment horizontal="right" vertical="center" wrapText="1"/>
    </xf>
    <xf numFmtId="0" fontId="10" fillId="5" borderId="31" xfId="0" applyFont="1" applyFill="1" applyBorder="1" applyAlignment="1">
      <alignment horizontal="right" vertical="center" wrapText="1"/>
    </xf>
    <xf numFmtId="0" fontId="18" fillId="5" borderId="19" xfId="0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left" vertical="top" wrapText="1"/>
    </xf>
    <xf numFmtId="166" fontId="18" fillId="4" borderId="19" xfId="0" applyNumberFormat="1" applyFont="1" applyFill="1" applyBorder="1" applyAlignment="1">
      <alignment horizontal="center" vertical="center"/>
    </xf>
    <xf numFmtId="166" fontId="18" fillId="4" borderId="22" xfId="0" applyNumberFormat="1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right" vertical="top"/>
    </xf>
    <xf numFmtId="0" fontId="9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top"/>
    </xf>
    <xf numFmtId="0" fontId="10" fillId="5" borderId="1" xfId="0" applyFont="1" applyFill="1" applyBorder="1" applyAlignment="1">
      <alignment horizontal="left" vertical="top" wrapText="1"/>
    </xf>
    <xf numFmtId="168" fontId="8" fillId="5" borderId="3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top"/>
    </xf>
    <xf numFmtId="167" fontId="8" fillId="4" borderId="6" xfId="0" applyNumberFormat="1" applyFont="1" applyFill="1" applyBorder="1" applyAlignment="1">
      <alignment horizontal="left" vertical="top"/>
    </xf>
    <xf numFmtId="0" fontId="8" fillId="5" borderId="1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168" fontId="8" fillId="5" borderId="12" xfId="0" applyNumberFormat="1" applyFont="1" applyFill="1" applyBorder="1" applyAlignment="1">
      <alignment horizontal="left" vertical="center"/>
    </xf>
    <xf numFmtId="167" fontId="8" fillId="5" borderId="2" xfId="0" applyNumberFormat="1" applyFont="1" applyFill="1" applyBorder="1" applyAlignment="1">
      <alignment horizontal="left" vertical="top"/>
    </xf>
    <xf numFmtId="0" fontId="8" fillId="5" borderId="2" xfId="0" applyFont="1" applyFill="1" applyBorder="1" applyAlignment="1">
      <alignment vertical="top"/>
    </xf>
    <xf numFmtId="0" fontId="8" fillId="5" borderId="11" xfId="0" applyFont="1" applyFill="1" applyBorder="1" applyAlignment="1">
      <alignment vertical="top"/>
    </xf>
    <xf numFmtId="0" fontId="10" fillId="5" borderId="0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8" fillId="5" borderId="3" xfId="0" quotePrefix="1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8" fillId="5" borderId="12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right" vertical="top" wrapText="1"/>
    </xf>
    <xf numFmtId="0" fontId="8" fillId="5" borderId="2" xfId="0" applyFont="1" applyFill="1" applyBorder="1" applyAlignment="1">
      <alignment horizontal="left" vertical="top"/>
    </xf>
    <xf numFmtId="0" fontId="8" fillId="5" borderId="11" xfId="0" applyFont="1" applyFill="1" applyBorder="1" applyAlignment="1">
      <alignment horizontal="left" vertical="top"/>
    </xf>
    <xf numFmtId="0" fontId="8" fillId="5" borderId="12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166" fontId="8" fillId="5" borderId="20" xfId="0" applyNumberFormat="1" applyFont="1" applyFill="1" applyBorder="1" applyAlignment="1">
      <alignment horizontal="center" vertical="center"/>
    </xf>
    <xf numFmtId="166" fontId="8" fillId="5" borderId="39" xfId="0" applyNumberFormat="1" applyFont="1" applyFill="1" applyBorder="1" applyAlignment="1">
      <alignment horizontal="center" vertical="center"/>
    </xf>
    <xf numFmtId="49" fontId="20" fillId="5" borderId="40" xfId="0" quotePrefix="1" applyNumberFormat="1" applyFont="1" applyFill="1" applyBorder="1" applyAlignment="1">
      <alignment horizontal="center" vertical="center"/>
    </xf>
    <xf numFmtId="49" fontId="20" fillId="5" borderId="20" xfId="0" quotePrefix="1" applyNumberFormat="1" applyFont="1" applyFill="1" applyBorder="1" applyAlignment="1">
      <alignment horizontal="center" vertical="center"/>
    </xf>
    <xf numFmtId="49" fontId="20" fillId="5" borderId="39" xfId="0" quotePrefix="1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top"/>
    </xf>
    <xf numFmtId="0" fontId="10" fillId="5" borderId="12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/>
    </xf>
    <xf numFmtId="0" fontId="8" fillId="5" borderId="51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/>
    </xf>
    <xf numFmtId="0" fontId="10" fillId="5" borderId="13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10" fillId="5" borderId="10" xfId="0" applyFont="1" applyFill="1" applyBorder="1" applyAlignment="1">
      <alignment horizontal="left" vertical="top"/>
    </xf>
    <xf numFmtId="0" fontId="10" fillId="5" borderId="6" xfId="0" applyFont="1" applyFill="1" applyBorder="1" applyAlignment="1">
      <alignment horizontal="left" vertical="top"/>
    </xf>
    <xf numFmtId="0" fontId="10" fillId="5" borderId="14" xfId="0" applyFont="1" applyFill="1" applyBorder="1" applyAlignment="1">
      <alignment horizontal="left" vertical="top"/>
    </xf>
    <xf numFmtId="0" fontId="10" fillId="5" borderId="11" xfId="0" applyFont="1" applyFill="1" applyBorder="1" applyAlignment="1">
      <alignment horizontal="left" vertical="top"/>
    </xf>
    <xf numFmtId="165" fontId="8" fillId="5" borderId="2" xfId="0" applyNumberFormat="1" applyFont="1" applyFill="1" applyBorder="1" applyAlignment="1">
      <alignment horizontal="left" vertical="top"/>
    </xf>
    <xf numFmtId="165" fontId="8" fillId="5" borderId="3" xfId="0" applyNumberFormat="1" applyFont="1" applyFill="1" applyBorder="1" applyAlignment="1">
      <alignment horizontal="left" vertical="top"/>
    </xf>
    <xf numFmtId="0" fontId="8" fillId="5" borderId="15" xfId="0" applyNumberFormat="1" applyFont="1" applyFill="1" applyBorder="1" applyAlignment="1">
      <alignment horizontal="center" vertical="center"/>
    </xf>
    <xf numFmtId="0" fontId="8" fillId="5" borderId="8" xfId="0" applyNumberFormat="1" applyFont="1" applyFill="1" applyBorder="1" applyAlignment="1">
      <alignment horizontal="center" vertical="center"/>
    </xf>
    <xf numFmtId="0" fontId="20" fillId="5" borderId="41" xfId="0" quotePrefix="1" applyNumberFormat="1" applyFont="1" applyFill="1" applyBorder="1" applyAlignment="1">
      <alignment horizontal="center" vertical="center"/>
    </xf>
    <xf numFmtId="0" fontId="20" fillId="5" borderId="15" xfId="0" quotePrefix="1" applyNumberFormat="1" applyFont="1" applyFill="1" applyBorder="1" applyAlignment="1">
      <alignment horizontal="center" vertical="center"/>
    </xf>
    <xf numFmtId="0" fontId="20" fillId="5" borderId="8" xfId="0" quotePrefix="1" applyNumberFormat="1" applyFont="1" applyFill="1" applyBorder="1" applyAlignment="1">
      <alignment horizontal="center" vertical="center"/>
    </xf>
    <xf numFmtId="170" fontId="20" fillId="5" borderId="15" xfId="0" quotePrefix="1" applyNumberFormat="1" applyFont="1" applyFill="1" applyBorder="1" applyAlignment="1">
      <alignment horizontal="center" vertical="center"/>
    </xf>
    <xf numFmtId="170" fontId="20" fillId="5" borderId="38" xfId="0" quotePrefix="1" applyNumberFormat="1" applyFont="1" applyFill="1" applyBorder="1" applyAlignment="1">
      <alignment horizontal="center" vertical="center"/>
    </xf>
    <xf numFmtId="166" fontId="10" fillId="4" borderId="21" xfId="0" applyNumberFormat="1" applyFont="1" applyFill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6" fontId="10" fillId="4" borderId="15" xfId="0" applyNumberFormat="1" applyFont="1" applyFill="1" applyBorder="1" applyAlignment="1">
      <alignment horizontal="center" vertical="center"/>
    </xf>
    <xf numFmtId="166" fontId="10" fillId="4" borderId="32" xfId="0" applyNumberFormat="1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7FF"/>
      <color rgb="FFFFEBEB"/>
      <color rgb="FFFBFBFF"/>
      <color rgb="FF663300"/>
      <color rgb="FFB0E0F6"/>
      <color rgb="FF8ED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49"/>
  <sheetViews>
    <sheetView tabSelected="1" zoomScale="115" zoomScaleNormal="115" workbookViewId="0">
      <selection activeCell="B2" sqref="B2:J2"/>
    </sheetView>
  </sheetViews>
  <sheetFormatPr defaultColWidth="3.28515625" defaultRowHeight="12.6" customHeight="1" x14ac:dyDescent="0.25"/>
  <cols>
    <col min="1" max="1" width="1.7109375" style="6" customWidth="1"/>
    <col min="2" max="18" width="3.28515625" style="6"/>
    <col min="19" max="25" width="3.28515625" style="1"/>
    <col min="26" max="26" width="3.85546875" style="1" bestFit="1" customWidth="1"/>
    <col min="27" max="34" width="3.28515625" style="1"/>
    <col min="35" max="35" width="3.85546875" style="1" bestFit="1" customWidth="1"/>
    <col min="36" max="37" width="3.28515625" style="1"/>
    <col min="38" max="38" width="3.85546875" style="1" bestFit="1" customWidth="1"/>
    <col min="39" max="39" width="3.28515625" style="1"/>
    <col min="40" max="40" width="3.85546875" style="1" bestFit="1" customWidth="1"/>
    <col min="41" max="47" width="3.28515625" style="1"/>
    <col min="48" max="48" width="4.28515625" style="1" bestFit="1" customWidth="1"/>
    <col min="49" max="57" width="3.28515625" style="1"/>
    <col min="58" max="61" width="3.28515625" style="41"/>
    <col min="62" max="62" width="3.85546875" style="40" bestFit="1" customWidth="1"/>
    <col min="63" max="69" width="3.28515625" style="40"/>
    <col min="70" max="16384" width="3.28515625" style="6"/>
  </cols>
  <sheetData>
    <row r="1" spans="1:72" ht="12.6" customHeight="1" thickBot="1" x14ac:dyDescent="0.3">
      <c r="A1" s="1"/>
      <c r="B1" s="17" t="s">
        <v>65</v>
      </c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4"/>
      <c r="O1" s="4"/>
      <c r="P1" s="4"/>
      <c r="Q1" s="4"/>
      <c r="R1" s="5"/>
      <c r="S1" s="4"/>
      <c r="T1" s="4"/>
      <c r="U1" s="17" t="s">
        <v>22</v>
      </c>
      <c r="V1" s="13"/>
      <c r="W1" s="14"/>
      <c r="X1" s="15"/>
      <c r="Y1" s="15"/>
      <c r="Z1" s="16"/>
      <c r="AA1" s="18" t="s">
        <v>43</v>
      </c>
      <c r="AB1" s="2"/>
      <c r="AC1" s="17" t="s">
        <v>57</v>
      </c>
      <c r="AD1" s="2"/>
      <c r="AE1" s="2"/>
      <c r="AF1" s="2"/>
      <c r="AG1" s="2"/>
      <c r="AH1" s="3"/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Z1" s="4"/>
      <c r="BA1" s="4"/>
      <c r="BB1" s="4"/>
      <c r="BC1" s="4"/>
      <c r="BD1" s="4"/>
      <c r="BE1" s="4"/>
      <c r="BF1" s="17" t="s">
        <v>100</v>
      </c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</row>
    <row r="2" spans="1:72" ht="12.6" customHeight="1" thickTop="1" thickBot="1" x14ac:dyDescent="0.3">
      <c r="A2" s="1"/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125" t="s">
        <v>12</v>
      </c>
      <c r="L2" s="125"/>
      <c r="M2" s="125"/>
      <c r="N2" s="125" t="s">
        <v>1</v>
      </c>
      <c r="O2" s="125"/>
      <c r="P2" s="125"/>
      <c r="Q2" s="125"/>
      <c r="R2" s="125"/>
      <c r="S2" s="151"/>
      <c r="T2" s="25"/>
      <c r="U2" s="24"/>
      <c r="V2" s="124" t="s">
        <v>16</v>
      </c>
      <c r="W2" s="124"/>
      <c r="X2" s="124"/>
      <c r="Y2" s="124"/>
      <c r="Z2" s="58">
        <f>IF(U2="",STR+AA2,STR+PROF+AA2)</f>
        <v>-1</v>
      </c>
      <c r="AA2" s="59">
        <v>0</v>
      </c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1"/>
      <c r="BE2" s="7"/>
      <c r="BF2" s="115" t="s">
        <v>88</v>
      </c>
      <c r="BG2" s="115"/>
      <c r="BH2" s="115"/>
      <c r="BI2" s="115"/>
      <c r="BJ2" s="115"/>
      <c r="BK2" s="115" t="s">
        <v>89</v>
      </c>
      <c r="BL2" s="115"/>
      <c r="BM2" s="115"/>
      <c r="BN2" s="115"/>
      <c r="BO2" s="115"/>
    </row>
    <row r="3" spans="1:72" ht="12.6" customHeight="1" thickTop="1" thickBot="1" x14ac:dyDescent="0.3">
      <c r="A3" s="1"/>
      <c r="B3" s="152" t="s">
        <v>2</v>
      </c>
      <c r="C3" s="152"/>
      <c r="D3" s="152"/>
      <c r="E3" s="152"/>
      <c r="F3" s="152"/>
      <c r="G3" s="152"/>
      <c r="H3" s="152" t="s">
        <v>3</v>
      </c>
      <c r="I3" s="152"/>
      <c r="J3" s="152"/>
      <c r="K3" s="152"/>
      <c r="L3" s="152"/>
      <c r="M3" s="152"/>
      <c r="N3" s="147" t="s">
        <v>4</v>
      </c>
      <c r="O3" s="147"/>
      <c r="P3" s="147"/>
      <c r="Q3" s="147"/>
      <c r="R3" s="147"/>
      <c r="S3" s="148"/>
      <c r="T3" s="26"/>
      <c r="U3" s="24"/>
      <c r="V3" s="124" t="s">
        <v>17</v>
      </c>
      <c r="W3" s="124"/>
      <c r="X3" s="124"/>
      <c r="Y3" s="124"/>
      <c r="Z3" s="58">
        <f>IF(U3="",DEX+AA3,DEX+PROF+AA3)</f>
        <v>-1</v>
      </c>
      <c r="AA3" s="59">
        <v>0</v>
      </c>
      <c r="AC3" s="117" t="s">
        <v>51</v>
      </c>
      <c r="AD3" s="117"/>
      <c r="AE3" s="117"/>
      <c r="AF3" s="118" t="s">
        <v>52</v>
      </c>
      <c r="AG3" s="118"/>
      <c r="AH3" s="132">
        <v>5</v>
      </c>
      <c r="AI3" s="132"/>
      <c r="AJ3" s="122"/>
      <c r="AK3" s="122"/>
      <c r="AL3" s="122"/>
      <c r="AM3" s="122"/>
      <c r="AN3" s="131" t="s">
        <v>58</v>
      </c>
      <c r="AO3" s="131"/>
      <c r="AP3" s="131"/>
      <c r="AQ3" s="34" t="s">
        <v>53</v>
      </c>
      <c r="AR3" s="34"/>
      <c r="AS3" s="34"/>
      <c r="AT3" s="34"/>
      <c r="AU3" s="34"/>
      <c r="AV3" s="34"/>
      <c r="AW3" s="34"/>
      <c r="AX3" s="35"/>
      <c r="AY3" s="36"/>
      <c r="AZ3" s="37"/>
      <c r="BA3" s="37"/>
      <c r="BB3" s="37"/>
      <c r="BC3" s="37"/>
      <c r="BD3" s="37"/>
      <c r="BE3" s="7"/>
      <c r="BF3" s="102" t="s">
        <v>84</v>
      </c>
      <c r="BG3" s="102"/>
      <c r="BH3" s="102"/>
      <c r="BI3" s="103"/>
      <c r="BJ3" s="42">
        <f>STR+PROF+AA31</f>
        <v>1</v>
      </c>
      <c r="BK3" s="102" t="s">
        <v>86</v>
      </c>
      <c r="BL3" s="102"/>
      <c r="BM3" s="102"/>
      <c r="BN3" s="103"/>
      <c r="BO3" s="46">
        <f>DEX+PROF+AA33</f>
        <v>1</v>
      </c>
    </row>
    <row r="4" spans="1:72" ht="12.6" customHeight="1" thickTop="1" thickBot="1" x14ac:dyDescent="0.3">
      <c r="A4" s="1"/>
      <c r="B4" s="89" t="s">
        <v>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49"/>
      <c r="T4" s="25"/>
      <c r="U4" s="24"/>
      <c r="V4" s="124" t="s">
        <v>21</v>
      </c>
      <c r="W4" s="124"/>
      <c r="X4" s="124"/>
      <c r="Y4" s="124"/>
      <c r="Z4" s="58">
        <f>IF(U4="",CON+AA4,CON+PROF+AA4)</f>
        <v>-1</v>
      </c>
      <c r="AA4" s="59">
        <v>0</v>
      </c>
      <c r="AC4" s="119" t="s">
        <v>63</v>
      </c>
      <c r="AD4" s="119"/>
      <c r="AE4" s="119"/>
      <c r="AF4" s="119"/>
      <c r="AG4" s="119"/>
      <c r="AH4" s="119"/>
      <c r="AI4" s="63">
        <f>MELEE</f>
        <v>1</v>
      </c>
      <c r="AJ4" s="91" t="s">
        <v>54</v>
      </c>
      <c r="AK4" s="91"/>
      <c r="AL4" s="64">
        <f>MELEEDMG</f>
        <v>-1</v>
      </c>
      <c r="AM4" s="67" t="s">
        <v>83</v>
      </c>
      <c r="AN4" s="67"/>
      <c r="AO4" s="67"/>
      <c r="AP4" s="67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1"/>
      <c r="BE4" s="7"/>
      <c r="BF4" s="100" t="s">
        <v>85</v>
      </c>
      <c r="BG4" s="100"/>
      <c r="BH4" s="100"/>
      <c r="BI4" s="101"/>
      <c r="BJ4" s="43">
        <f>STR+AA32</f>
        <v>-1</v>
      </c>
      <c r="BK4" s="114" t="s">
        <v>87</v>
      </c>
      <c r="BL4" s="108"/>
      <c r="BM4" s="108"/>
      <c r="BN4" s="109"/>
      <c r="BO4" s="47">
        <f>DEX+AA34</f>
        <v>-1</v>
      </c>
    </row>
    <row r="5" spans="1:72" ht="12.6" customHeight="1" thickTop="1" thickBot="1" x14ac:dyDescent="0.3">
      <c r="A5" s="1"/>
      <c r="B5" s="17" t="s">
        <v>66</v>
      </c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0"/>
      <c r="T5" s="4"/>
      <c r="U5" s="24"/>
      <c r="V5" s="124" t="s">
        <v>20</v>
      </c>
      <c r="W5" s="124"/>
      <c r="X5" s="124"/>
      <c r="Y5" s="124"/>
      <c r="Z5" s="58">
        <f>IF(U5="",INT+AA5,INT+PROF+AA5)</f>
        <v>-1</v>
      </c>
      <c r="AA5" s="59">
        <v>0</v>
      </c>
      <c r="AC5" s="117" t="s">
        <v>60</v>
      </c>
      <c r="AD5" s="117"/>
      <c r="AE5" s="117"/>
      <c r="AF5" s="118" t="s">
        <v>52</v>
      </c>
      <c r="AG5" s="118"/>
      <c r="AH5" s="132">
        <v>5</v>
      </c>
      <c r="AI5" s="132"/>
      <c r="AJ5" s="122"/>
      <c r="AK5" s="122"/>
      <c r="AL5" s="122"/>
      <c r="AM5" s="122"/>
      <c r="AN5" s="131" t="s">
        <v>58</v>
      </c>
      <c r="AO5" s="131"/>
      <c r="AP5" s="131"/>
      <c r="AQ5" s="34" t="s">
        <v>53</v>
      </c>
      <c r="AR5" s="34"/>
      <c r="AS5" s="34"/>
      <c r="AT5" s="34"/>
      <c r="AU5" s="34"/>
      <c r="AV5" s="34"/>
      <c r="AW5" s="34"/>
      <c r="AX5" s="35"/>
      <c r="AY5" s="36"/>
      <c r="AZ5" s="37"/>
      <c r="BA5" s="37"/>
      <c r="BB5" s="37"/>
      <c r="BC5" s="37"/>
      <c r="BD5" s="37"/>
      <c r="BE5" s="7"/>
      <c r="BF5" s="100" t="s">
        <v>90</v>
      </c>
      <c r="BG5" s="100"/>
      <c r="BH5" s="100"/>
      <c r="BI5" s="101"/>
      <c r="BJ5" s="44">
        <f ca="1">SPELL</f>
        <v>1</v>
      </c>
      <c r="BK5" s="41"/>
      <c r="BL5" s="41"/>
      <c r="BM5" s="41"/>
      <c r="BN5" s="41"/>
      <c r="BO5" s="41"/>
    </row>
    <row r="6" spans="1:72" ht="12.6" customHeight="1" thickTop="1" thickBot="1" x14ac:dyDescent="0.3">
      <c r="A6" s="1"/>
      <c r="B6" s="153" t="s">
        <v>13</v>
      </c>
      <c r="C6" s="153"/>
      <c r="D6" s="153"/>
      <c r="E6" s="153"/>
      <c r="F6" s="31">
        <f>10+DEX</f>
        <v>9</v>
      </c>
      <c r="G6" s="136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  <c r="T6" s="27"/>
      <c r="U6" s="24" t="s">
        <v>23</v>
      </c>
      <c r="V6" s="124" t="s">
        <v>19</v>
      </c>
      <c r="W6" s="124"/>
      <c r="X6" s="124"/>
      <c r="Y6" s="124"/>
      <c r="Z6" s="58">
        <f>IF(U6="",WIS+AA6,WIS+PROF+AA6)</f>
        <v>1</v>
      </c>
      <c r="AA6" s="59">
        <v>0</v>
      </c>
      <c r="AC6" s="119" t="s">
        <v>63</v>
      </c>
      <c r="AD6" s="119"/>
      <c r="AE6" s="119"/>
      <c r="AF6" s="119"/>
      <c r="AG6" s="119"/>
      <c r="AH6" s="119"/>
      <c r="AI6" s="63">
        <f>MELEE</f>
        <v>1</v>
      </c>
      <c r="AJ6" s="91" t="s">
        <v>62</v>
      </c>
      <c r="AK6" s="91"/>
      <c r="AL6" s="64">
        <f>MELEEDMG</f>
        <v>-1</v>
      </c>
      <c r="AM6" s="67" t="s">
        <v>55</v>
      </c>
      <c r="AN6" s="67"/>
      <c r="AO6" s="67"/>
      <c r="AP6" s="67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1"/>
      <c r="BE6" s="7"/>
      <c r="BF6" s="108" t="s">
        <v>91</v>
      </c>
      <c r="BG6" s="108"/>
      <c r="BH6" s="108"/>
      <c r="BI6" s="109"/>
      <c r="BJ6" s="45">
        <f ca="1">SPELLDC</f>
        <v>9</v>
      </c>
      <c r="BK6" s="41"/>
      <c r="BL6" s="41"/>
      <c r="BM6" s="41"/>
      <c r="BN6" s="41"/>
      <c r="BO6" s="41"/>
    </row>
    <row r="7" spans="1:72" ht="12.6" customHeight="1" thickTop="1" thickBot="1" x14ac:dyDescent="0.3">
      <c r="A7" s="1"/>
      <c r="B7" s="153" t="s">
        <v>71</v>
      </c>
      <c r="C7" s="153"/>
      <c r="D7" s="153"/>
      <c r="E7" s="153"/>
      <c r="F7" s="33">
        <v>1</v>
      </c>
      <c r="G7" s="133"/>
      <c r="H7" s="134"/>
      <c r="I7" s="134"/>
      <c r="J7" s="134"/>
      <c r="K7" s="134"/>
      <c r="L7" s="134" t="s">
        <v>106</v>
      </c>
      <c r="M7" s="134"/>
      <c r="N7" s="134" t="s">
        <v>107</v>
      </c>
      <c r="O7" s="134"/>
      <c r="P7" s="134" t="s">
        <v>108</v>
      </c>
      <c r="Q7" s="134"/>
      <c r="R7" s="134" t="s">
        <v>109</v>
      </c>
      <c r="S7" s="135"/>
      <c r="T7" s="27"/>
      <c r="U7" s="24"/>
      <c r="V7" s="126" t="s">
        <v>18</v>
      </c>
      <c r="W7" s="127"/>
      <c r="X7" s="127"/>
      <c r="Y7" s="127"/>
      <c r="Z7" s="60">
        <f>IF(U7="",CHA+AA7,CHA+PROF+AA7)</f>
        <v>-1</v>
      </c>
      <c r="AA7" s="61">
        <v>0</v>
      </c>
      <c r="AC7" s="117" t="s">
        <v>59</v>
      </c>
      <c r="AD7" s="117"/>
      <c r="AE7" s="117"/>
      <c r="AF7" s="118" t="s">
        <v>52</v>
      </c>
      <c r="AG7" s="118"/>
      <c r="AH7" s="38" t="s">
        <v>56</v>
      </c>
      <c r="AI7" s="38"/>
      <c r="AJ7" s="122"/>
      <c r="AK7" s="122"/>
      <c r="AL7" s="122"/>
      <c r="AM7" s="122"/>
      <c r="AN7" s="39" t="s">
        <v>58</v>
      </c>
      <c r="AO7" s="39"/>
      <c r="AP7" s="39"/>
      <c r="AQ7" s="34" t="s">
        <v>53</v>
      </c>
      <c r="AR7" s="34"/>
      <c r="AS7" s="34"/>
      <c r="AT7" s="34"/>
      <c r="AU7" s="34"/>
      <c r="AV7" s="34"/>
      <c r="AW7" s="34"/>
      <c r="AX7" s="35"/>
      <c r="AY7" s="36"/>
      <c r="AZ7" s="37"/>
      <c r="BA7" s="37"/>
      <c r="BB7" s="37"/>
      <c r="BC7" s="37"/>
      <c r="BD7" s="37"/>
      <c r="BE7" s="7"/>
      <c r="BF7" s="17"/>
      <c r="BJ7" s="41"/>
      <c r="BK7" s="41"/>
      <c r="BL7" s="41"/>
      <c r="BM7" s="41"/>
      <c r="BN7" s="41"/>
      <c r="BO7" s="41"/>
    </row>
    <row r="8" spans="1:72" ht="12.6" customHeight="1" thickTop="1" thickBot="1" x14ac:dyDescent="0.3">
      <c r="A8" s="8"/>
      <c r="B8" s="83" t="s">
        <v>14</v>
      </c>
      <c r="C8" s="83"/>
      <c r="D8" s="83"/>
      <c r="E8" s="83"/>
      <c r="F8" s="71">
        <f>(INT(AA28/2)+CON+AA29)*HD+INT(HD/2)</f>
        <v>3</v>
      </c>
      <c r="G8" s="71"/>
      <c r="H8" s="83" t="s">
        <v>105</v>
      </c>
      <c r="I8" s="83"/>
      <c r="J8" s="83"/>
      <c r="K8" s="83"/>
      <c r="L8" s="84">
        <f>HP-0</f>
        <v>3</v>
      </c>
      <c r="M8" s="85"/>
      <c r="N8" s="84">
        <f>HP-0</f>
        <v>3</v>
      </c>
      <c r="O8" s="85"/>
      <c r="P8" s="84">
        <f>HP-0</f>
        <v>3</v>
      </c>
      <c r="Q8" s="85"/>
      <c r="R8" s="84">
        <f>HP-0</f>
        <v>3</v>
      </c>
      <c r="S8" s="86"/>
      <c r="T8" s="8"/>
      <c r="U8" s="17" t="s">
        <v>24</v>
      </c>
      <c r="V8" s="23"/>
      <c r="W8" s="23"/>
      <c r="X8" s="23"/>
      <c r="Y8" s="23"/>
      <c r="Z8" s="12"/>
      <c r="AA8" s="18" t="s">
        <v>43</v>
      </c>
      <c r="AC8" s="119" t="s">
        <v>64</v>
      </c>
      <c r="AD8" s="119"/>
      <c r="AE8" s="119"/>
      <c r="AF8" s="119"/>
      <c r="AG8" s="119"/>
      <c r="AH8" s="119"/>
      <c r="AI8" s="63">
        <f>RANGED</f>
        <v>1</v>
      </c>
      <c r="AJ8" s="91" t="s">
        <v>61</v>
      </c>
      <c r="AK8" s="91"/>
      <c r="AL8" s="64">
        <f>RANGEDDMG</f>
        <v>-1</v>
      </c>
      <c r="AM8" s="67" t="s">
        <v>55</v>
      </c>
      <c r="AN8" s="67"/>
      <c r="AO8" s="67"/>
      <c r="AP8" s="67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1"/>
      <c r="BE8" s="7"/>
      <c r="BF8" s="102" t="s">
        <v>6</v>
      </c>
      <c r="BG8" s="102"/>
      <c r="BH8" s="102"/>
      <c r="BI8" s="103"/>
      <c r="BJ8" s="48">
        <f>STR</f>
        <v>-1</v>
      </c>
      <c r="BK8" s="102" t="s">
        <v>97</v>
      </c>
      <c r="BL8" s="102"/>
      <c r="BM8" s="102"/>
      <c r="BN8" s="103"/>
      <c r="BO8" s="48">
        <f>HD</f>
        <v>1</v>
      </c>
    </row>
    <row r="9" spans="1:72" ht="12.6" customHeight="1" thickTop="1" thickBot="1" x14ac:dyDescent="0.3">
      <c r="A9" s="8"/>
      <c r="B9" s="83" t="s">
        <v>50</v>
      </c>
      <c r="C9" s="83"/>
      <c r="D9" s="83"/>
      <c r="E9" s="83"/>
      <c r="F9" s="173">
        <f>DEX+AA30</f>
        <v>-1</v>
      </c>
      <c r="G9" s="173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0"/>
      <c r="T9" s="8"/>
      <c r="U9" s="24"/>
      <c r="V9" s="123" t="s">
        <v>25</v>
      </c>
      <c r="W9" s="124"/>
      <c r="X9" s="124"/>
      <c r="Y9" s="124"/>
      <c r="Z9" s="58">
        <f>IF(U9="",DEX+AA9,DEX+PROF+AA9)</f>
        <v>-1</v>
      </c>
      <c r="AA9" s="59">
        <v>0</v>
      </c>
      <c r="AB9" s="9"/>
      <c r="AC9" s="117" t="s">
        <v>59</v>
      </c>
      <c r="AD9" s="117"/>
      <c r="AE9" s="117"/>
      <c r="AF9" s="118" t="s">
        <v>52</v>
      </c>
      <c r="AG9" s="118"/>
      <c r="AH9" s="38" t="s">
        <v>56</v>
      </c>
      <c r="AI9" s="38"/>
      <c r="AJ9" s="122"/>
      <c r="AK9" s="122"/>
      <c r="AL9" s="122"/>
      <c r="AM9" s="122"/>
      <c r="AN9" s="39" t="s">
        <v>58</v>
      </c>
      <c r="AO9" s="39"/>
      <c r="AP9" s="39"/>
      <c r="AQ9" s="34" t="s">
        <v>53</v>
      </c>
      <c r="AR9" s="34"/>
      <c r="AS9" s="34"/>
      <c r="AT9" s="34"/>
      <c r="AU9" s="34"/>
      <c r="AV9" s="34"/>
      <c r="AW9" s="34"/>
      <c r="AX9" s="35"/>
      <c r="AY9" s="36"/>
      <c r="AZ9" s="37"/>
      <c r="BA9" s="37"/>
      <c r="BB9" s="37"/>
      <c r="BC9" s="37"/>
      <c r="BD9" s="37"/>
      <c r="BE9" s="7"/>
      <c r="BF9" s="100" t="s">
        <v>7</v>
      </c>
      <c r="BG9" s="100"/>
      <c r="BH9" s="100"/>
      <c r="BI9" s="101"/>
      <c r="BJ9" s="49">
        <f>DEX</f>
        <v>-1</v>
      </c>
      <c r="BK9" s="100" t="s">
        <v>98</v>
      </c>
      <c r="BL9" s="100"/>
      <c r="BM9" s="100"/>
      <c r="BN9" s="101"/>
      <c r="BO9" s="49">
        <f>HP</f>
        <v>3</v>
      </c>
    </row>
    <row r="10" spans="1:72" ht="12.6" customHeight="1" thickTop="1" thickBot="1" x14ac:dyDescent="0.3">
      <c r="A10" s="8"/>
      <c r="B10" s="83" t="s">
        <v>15</v>
      </c>
      <c r="C10" s="83"/>
      <c r="D10" s="83"/>
      <c r="E10" s="83"/>
      <c r="F10" s="138">
        <v>30</v>
      </c>
      <c r="G10" s="138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40"/>
      <c r="T10" s="8"/>
      <c r="U10" s="24"/>
      <c r="V10" s="92" t="s">
        <v>26</v>
      </c>
      <c r="W10" s="93"/>
      <c r="X10" s="93"/>
      <c r="Y10" s="93"/>
      <c r="Z10" s="58">
        <f>IF(U10="",WIS+AA10,WIS+PROF+AA10)</f>
        <v>-1</v>
      </c>
      <c r="AA10" s="59">
        <v>0</v>
      </c>
      <c r="AB10" s="6"/>
      <c r="AC10" s="119" t="s">
        <v>64</v>
      </c>
      <c r="AD10" s="119"/>
      <c r="AE10" s="119"/>
      <c r="AF10" s="119"/>
      <c r="AG10" s="119"/>
      <c r="AH10" s="119"/>
      <c r="AI10" s="63">
        <f>RANGED</f>
        <v>1</v>
      </c>
      <c r="AJ10" s="91" t="s">
        <v>61</v>
      </c>
      <c r="AK10" s="91"/>
      <c r="AL10" s="64">
        <f>RANGEDDMG</f>
        <v>-1</v>
      </c>
      <c r="AM10" s="67" t="s">
        <v>55</v>
      </c>
      <c r="AN10" s="67"/>
      <c r="AO10" s="67"/>
      <c r="AP10" s="67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1"/>
      <c r="BE10" s="7"/>
      <c r="BF10" s="100" t="s">
        <v>8</v>
      </c>
      <c r="BG10" s="100"/>
      <c r="BH10" s="100"/>
      <c r="BI10" s="101"/>
      <c r="BJ10" s="54">
        <f>CON</f>
        <v>-1</v>
      </c>
      <c r="BK10" s="116" t="s">
        <v>104</v>
      </c>
      <c r="BL10" s="100"/>
      <c r="BM10" s="100"/>
      <c r="BN10" s="101"/>
      <c r="BO10" s="52">
        <f>CSTR</f>
        <v>8</v>
      </c>
    </row>
    <row r="11" spans="1:72" ht="12.6" customHeight="1" thickTop="1" thickBot="1" x14ac:dyDescent="0.3">
      <c r="A11" s="8"/>
      <c r="B11" s="146" t="s">
        <v>44</v>
      </c>
      <c r="C11" s="146"/>
      <c r="D11" s="146"/>
      <c r="E11" s="146"/>
      <c r="F11" s="174">
        <f>2+INT((HD-1)/4)</f>
        <v>2</v>
      </c>
      <c r="G11" s="174"/>
      <c r="H11" s="143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5"/>
      <c r="T11" s="8"/>
      <c r="U11" s="24"/>
      <c r="V11" s="92" t="s">
        <v>27</v>
      </c>
      <c r="W11" s="93"/>
      <c r="X11" s="93"/>
      <c r="Y11" s="93"/>
      <c r="Z11" s="58">
        <f>IF(U11="",INT+AA11,INT+PROF+AA11)</f>
        <v>-1</v>
      </c>
      <c r="AA11" s="59">
        <v>0</v>
      </c>
      <c r="AB11" s="6"/>
      <c r="AC11" s="17" t="s">
        <v>70</v>
      </c>
      <c r="AD11" s="6"/>
      <c r="AE11" s="6"/>
      <c r="AF11" s="6"/>
      <c r="AG11" s="6"/>
      <c r="AH11" s="7"/>
      <c r="AI11" s="128" t="s">
        <v>69</v>
      </c>
      <c r="AJ11" s="128"/>
      <c r="AK11" s="128"/>
      <c r="AL11" s="128"/>
      <c r="AM11" s="128"/>
      <c r="AN11" s="30">
        <f ca="1">PROF+INDIRECT(AY11)+AA35</f>
        <v>1</v>
      </c>
      <c r="AO11" s="128" t="s">
        <v>68</v>
      </c>
      <c r="AP11" s="128"/>
      <c r="AQ11" s="128"/>
      <c r="AR11" s="128"/>
      <c r="AS11" s="29">
        <f ca="1">8+PROF+INDIRECT(AY11)+AA36</f>
        <v>9</v>
      </c>
      <c r="AT11" s="128" t="s">
        <v>110</v>
      </c>
      <c r="AU11" s="128"/>
      <c r="AV11" s="128"/>
      <c r="AW11" s="128"/>
      <c r="AX11" s="128"/>
      <c r="AY11" s="186" t="s">
        <v>10</v>
      </c>
      <c r="AZ11" s="187"/>
      <c r="BA11" s="7"/>
      <c r="BB11" s="7"/>
      <c r="BC11" s="7"/>
      <c r="BD11" s="6"/>
      <c r="BE11" s="7"/>
      <c r="BF11" s="102" t="s">
        <v>9</v>
      </c>
      <c r="BG11" s="102"/>
      <c r="BH11" s="102"/>
      <c r="BI11" s="103"/>
      <c r="BJ11" s="49">
        <f>INT</f>
        <v>-1</v>
      </c>
      <c r="BK11" s="102" t="s">
        <v>99</v>
      </c>
      <c r="BL11" s="102"/>
      <c r="BM11" s="102"/>
      <c r="BN11" s="103"/>
      <c r="BO11" s="55">
        <f>PROF</f>
        <v>2</v>
      </c>
    </row>
    <row r="12" spans="1:72" ht="12.6" customHeight="1" thickTop="1" thickBot="1" x14ac:dyDescent="0.3">
      <c r="A12" s="8"/>
      <c r="B12" s="17" t="s">
        <v>67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8"/>
      <c r="U12" s="24"/>
      <c r="V12" s="92" t="s">
        <v>28</v>
      </c>
      <c r="W12" s="93"/>
      <c r="X12" s="93"/>
      <c r="Y12" s="93"/>
      <c r="Z12" s="58">
        <f>IF(U12="",STR+AA12,STR+PROF+AA12)</f>
        <v>-1</v>
      </c>
      <c r="AA12" s="59">
        <v>0</v>
      </c>
      <c r="AB12" s="6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70"/>
      <c r="AZ12" s="65"/>
      <c r="BA12" s="65"/>
      <c r="BB12" s="65"/>
      <c r="BC12" s="65"/>
      <c r="BD12" s="66"/>
      <c r="BE12" s="7"/>
      <c r="BF12" s="100" t="s">
        <v>10</v>
      </c>
      <c r="BG12" s="100"/>
      <c r="BH12" s="100"/>
      <c r="BI12" s="101"/>
      <c r="BJ12" s="50">
        <f>WIS</f>
        <v>-1</v>
      </c>
      <c r="BK12" s="100"/>
      <c r="BL12" s="100"/>
      <c r="BM12" s="100"/>
      <c r="BN12" s="101"/>
      <c r="BO12" s="53"/>
      <c r="BR12" s="40"/>
    </row>
    <row r="13" spans="1:72" ht="12.6" customHeight="1" thickTop="1" thickBot="1" x14ac:dyDescent="0.3">
      <c r="A13" s="8"/>
      <c r="B13" s="141" t="s">
        <v>6</v>
      </c>
      <c r="C13" s="142"/>
      <c r="D13" s="56"/>
      <c r="E13" s="141" t="s">
        <v>7</v>
      </c>
      <c r="F13" s="142"/>
      <c r="G13" s="56"/>
      <c r="H13" s="141" t="s">
        <v>8</v>
      </c>
      <c r="I13" s="142"/>
      <c r="J13" s="56"/>
      <c r="K13" s="141" t="s">
        <v>9</v>
      </c>
      <c r="L13" s="142"/>
      <c r="M13" s="56"/>
      <c r="N13" s="141" t="s">
        <v>10</v>
      </c>
      <c r="O13" s="142"/>
      <c r="P13" s="56"/>
      <c r="Q13" s="141" t="s">
        <v>11</v>
      </c>
      <c r="R13" s="142"/>
      <c r="S13" s="57"/>
      <c r="T13" s="28"/>
      <c r="U13" s="24"/>
      <c r="V13" s="92" t="s">
        <v>29</v>
      </c>
      <c r="W13" s="93"/>
      <c r="X13" s="93"/>
      <c r="Y13" s="93"/>
      <c r="Z13" s="58">
        <f>IF(U13="",CHA+AA13,CHA+PROF+AA13)</f>
        <v>-1</v>
      </c>
      <c r="AA13" s="59">
        <v>0</v>
      </c>
      <c r="AB13" s="6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70"/>
      <c r="AZ13" s="65"/>
      <c r="BA13" s="65"/>
      <c r="BB13" s="65"/>
      <c r="BC13" s="65"/>
      <c r="BD13" s="66"/>
      <c r="BE13" s="7"/>
      <c r="BF13" s="100" t="s">
        <v>11</v>
      </c>
      <c r="BG13" s="100"/>
      <c r="BH13" s="100"/>
      <c r="BI13" s="101"/>
      <c r="BJ13" s="53">
        <f>CHA</f>
        <v>-1</v>
      </c>
      <c r="BK13" s="100"/>
      <c r="BL13" s="100"/>
      <c r="BM13" s="100"/>
      <c r="BN13" s="101"/>
      <c r="BO13" s="49"/>
      <c r="BR13" s="40"/>
    </row>
    <row r="14" spans="1:72" ht="12.6" customHeight="1" thickTop="1" thickBot="1" x14ac:dyDescent="0.3">
      <c r="A14" s="8"/>
      <c r="B14" s="11">
        <v>8</v>
      </c>
      <c r="C14" s="130">
        <f>INT((B14-10)/2)</f>
        <v>-1</v>
      </c>
      <c r="D14" s="130"/>
      <c r="E14" s="11">
        <v>8</v>
      </c>
      <c r="F14" s="130">
        <f>INT((E14-10)/2)</f>
        <v>-1</v>
      </c>
      <c r="G14" s="130"/>
      <c r="H14" s="11">
        <v>8</v>
      </c>
      <c r="I14" s="130">
        <f>INT((H14-10)/2)</f>
        <v>-1</v>
      </c>
      <c r="J14" s="130"/>
      <c r="K14" s="11">
        <v>8</v>
      </c>
      <c r="L14" s="130">
        <f>INT((K14-10)/2)</f>
        <v>-1</v>
      </c>
      <c r="M14" s="130"/>
      <c r="N14" s="11">
        <v>8</v>
      </c>
      <c r="O14" s="130">
        <f>INT((N14-10)/2)</f>
        <v>-1</v>
      </c>
      <c r="P14" s="130"/>
      <c r="Q14" s="11">
        <v>8</v>
      </c>
      <c r="R14" s="130">
        <f>INT((Q14-10)/2)</f>
        <v>-1</v>
      </c>
      <c r="S14" s="137"/>
      <c r="T14" s="28"/>
      <c r="U14" s="24"/>
      <c r="V14" s="92" t="s">
        <v>30</v>
      </c>
      <c r="W14" s="93"/>
      <c r="X14" s="93"/>
      <c r="Y14" s="93"/>
      <c r="Z14" s="58">
        <f>IF(U14="",INT+AA14,INT+PROF+AA14)</f>
        <v>-1</v>
      </c>
      <c r="AA14" s="59">
        <v>0</v>
      </c>
      <c r="AB14" s="6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67"/>
      <c r="BA14" s="67"/>
      <c r="BB14" s="67"/>
      <c r="BC14" s="67"/>
      <c r="BD14" s="68"/>
      <c r="BE14" s="7"/>
      <c r="BF14" s="104"/>
      <c r="BG14" s="104"/>
      <c r="BH14" s="104"/>
      <c r="BI14" s="105"/>
      <c r="BJ14" s="48"/>
      <c r="BK14" s="104"/>
      <c r="BL14" s="104"/>
      <c r="BM14" s="104"/>
      <c r="BN14" s="105"/>
      <c r="BO14" s="50"/>
    </row>
    <row r="15" spans="1:72" ht="12.6" customHeight="1" thickTop="1" thickBot="1" x14ac:dyDescent="0.3">
      <c r="A15" s="8"/>
      <c r="B15" s="17" t="s">
        <v>81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8"/>
      <c r="U15" s="24"/>
      <c r="V15" s="92" t="s">
        <v>31</v>
      </c>
      <c r="W15" s="93"/>
      <c r="X15" s="93"/>
      <c r="Y15" s="93"/>
      <c r="Z15" s="58">
        <f>IF(U15="",WIS+AA15,WIS+PROF+AA15)</f>
        <v>-1</v>
      </c>
      <c r="AA15" s="59">
        <v>0</v>
      </c>
      <c r="AB15" s="6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70"/>
      <c r="AZ15" s="65"/>
      <c r="BA15" s="65"/>
      <c r="BB15" s="65"/>
      <c r="BC15" s="65"/>
      <c r="BD15" s="66"/>
      <c r="BE15" s="7"/>
      <c r="BF15" s="106"/>
      <c r="BG15" s="106"/>
      <c r="BH15" s="106"/>
      <c r="BI15" s="107"/>
      <c r="BJ15" s="50"/>
      <c r="BK15" s="106"/>
      <c r="BL15" s="106"/>
      <c r="BM15" s="106"/>
      <c r="BN15" s="107"/>
      <c r="BO15" s="50"/>
    </row>
    <row r="16" spans="1:72" ht="12.6" customHeight="1" thickTop="1" thickBot="1" x14ac:dyDescent="0.3">
      <c r="A16" s="8"/>
      <c r="B16" s="166" t="s">
        <v>49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7"/>
      <c r="T16" s="28"/>
      <c r="U16" s="24"/>
      <c r="V16" s="92" t="s">
        <v>32</v>
      </c>
      <c r="W16" s="93"/>
      <c r="X16" s="93"/>
      <c r="Y16" s="93"/>
      <c r="Z16" s="58">
        <f>IF(U16="",CHA+AA16,CHA+PROF+AA16)</f>
        <v>-1</v>
      </c>
      <c r="AA16" s="59">
        <v>0</v>
      </c>
      <c r="AB16" s="6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70"/>
      <c r="AZ16" s="65"/>
      <c r="BA16" s="65"/>
      <c r="BB16" s="65"/>
      <c r="BC16" s="65"/>
      <c r="BD16" s="66"/>
      <c r="BE16" s="7"/>
      <c r="BF16" s="108"/>
      <c r="BG16" s="108"/>
      <c r="BH16" s="108"/>
      <c r="BI16" s="109"/>
      <c r="BJ16" s="51"/>
      <c r="BK16" s="108"/>
      <c r="BL16" s="108"/>
      <c r="BM16" s="108"/>
      <c r="BN16" s="109"/>
      <c r="BO16" s="51"/>
    </row>
    <row r="17" spans="1:67" ht="12.6" customHeight="1" thickTop="1" thickBot="1" x14ac:dyDescent="0.3">
      <c r="A17" s="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9"/>
      <c r="T17" s="28"/>
      <c r="U17" s="24"/>
      <c r="V17" s="92" t="s">
        <v>33</v>
      </c>
      <c r="W17" s="93"/>
      <c r="X17" s="93"/>
      <c r="Y17" s="93"/>
      <c r="Z17" s="58">
        <f>IF(U17="",INT+AA17,INT+PROF+AA17)</f>
        <v>-1</v>
      </c>
      <c r="AA17" s="59">
        <v>0</v>
      </c>
      <c r="AB17" s="6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67"/>
      <c r="BA17" s="67"/>
      <c r="BB17" s="67"/>
      <c r="BC17" s="67"/>
      <c r="BD17" s="68"/>
      <c r="BE17" s="7"/>
      <c r="BJ17" s="41"/>
      <c r="BK17" s="41"/>
      <c r="BL17" s="41"/>
      <c r="BM17" s="41"/>
      <c r="BN17" s="41"/>
      <c r="BO17" s="41"/>
    </row>
    <row r="18" spans="1:67" ht="12.6" customHeight="1" thickTop="1" thickBot="1" x14ac:dyDescent="0.3">
      <c r="A18" s="8"/>
      <c r="B18" s="164" t="s">
        <v>45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72"/>
      <c r="T18" s="28"/>
      <c r="U18" s="24"/>
      <c r="V18" s="92" t="s">
        <v>34</v>
      </c>
      <c r="W18" s="93"/>
      <c r="X18" s="93"/>
      <c r="Y18" s="93"/>
      <c r="Z18" s="58">
        <f>IF(U18="",WIS+AA18,WIS+PROF+AA18)</f>
        <v>-1</v>
      </c>
      <c r="AA18" s="59">
        <v>0</v>
      </c>
      <c r="AB18" s="6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70"/>
      <c r="AZ18" s="65"/>
      <c r="BA18" s="65"/>
      <c r="BB18" s="65"/>
      <c r="BC18" s="65"/>
      <c r="BD18" s="66"/>
      <c r="BE18" s="7"/>
      <c r="BF18" s="17" t="s">
        <v>94</v>
      </c>
      <c r="BG18" s="17"/>
      <c r="BH18" s="17"/>
      <c r="BI18" s="17"/>
      <c r="BJ18" s="17"/>
      <c r="BK18" s="17"/>
      <c r="BL18" s="17"/>
      <c r="BM18" s="17"/>
      <c r="BN18" s="154" t="s">
        <v>95</v>
      </c>
      <c r="BO18" s="154"/>
    </row>
    <row r="19" spans="1:67" ht="12.6" customHeight="1" thickTop="1" thickBot="1" x14ac:dyDescent="0.3">
      <c r="A19" s="8"/>
      <c r="B19" s="170" t="s">
        <v>46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28"/>
      <c r="U19" s="24"/>
      <c r="V19" s="92" t="s">
        <v>35</v>
      </c>
      <c r="W19" s="93"/>
      <c r="X19" s="93"/>
      <c r="Y19" s="93"/>
      <c r="Z19" s="58">
        <f>IF(U19="",INT+AA19,INT+PROF+AA19)</f>
        <v>-1</v>
      </c>
      <c r="AA19" s="59">
        <v>0</v>
      </c>
      <c r="AB19" s="6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70"/>
      <c r="AZ19" s="65"/>
      <c r="BA19" s="65"/>
      <c r="BB19" s="65"/>
      <c r="BC19" s="65"/>
      <c r="BD19" s="66"/>
      <c r="BE19" s="7"/>
      <c r="BF19" s="110" t="s">
        <v>96</v>
      </c>
      <c r="BG19" s="110"/>
      <c r="BH19" s="110"/>
      <c r="BI19" s="110"/>
      <c r="BJ19" s="110"/>
      <c r="BK19" s="110"/>
      <c r="BL19" s="110"/>
      <c r="BM19" s="111"/>
      <c r="BN19" s="112">
        <v>0.5</v>
      </c>
      <c r="BO19" s="113"/>
    </row>
    <row r="20" spans="1:67" ht="12.6" customHeight="1" thickTop="1" thickBot="1" x14ac:dyDescent="0.3">
      <c r="A20" s="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9"/>
      <c r="T20" s="28"/>
      <c r="U20" s="24"/>
      <c r="V20" s="92" t="s">
        <v>36</v>
      </c>
      <c r="W20" s="93"/>
      <c r="X20" s="93"/>
      <c r="Y20" s="93"/>
      <c r="Z20" s="58">
        <f>IF(U20="",WIS+AA20,WIS+PROF+AA20)</f>
        <v>-1</v>
      </c>
      <c r="AA20" s="59">
        <v>0</v>
      </c>
      <c r="AB20" s="6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2"/>
      <c r="AZ20" s="67"/>
      <c r="BA20" s="67"/>
      <c r="BB20" s="67"/>
      <c r="BC20" s="67"/>
      <c r="BD20" s="68"/>
      <c r="BE20" s="7"/>
      <c r="BF20" s="98"/>
      <c r="BG20" s="98"/>
      <c r="BH20" s="98"/>
      <c r="BI20" s="98"/>
      <c r="BJ20" s="98"/>
      <c r="BK20" s="98"/>
      <c r="BL20" s="98"/>
      <c r="BM20" s="99"/>
      <c r="BN20" s="96"/>
      <c r="BO20" s="97"/>
    </row>
    <row r="21" spans="1:67" ht="12.6" customHeight="1" thickTop="1" thickBot="1" x14ac:dyDescent="0.3">
      <c r="A21" s="8"/>
      <c r="B21" s="164" t="s">
        <v>47</v>
      </c>
      <c r="C21" s="164"/>
      <c r="D21" s="147" t="str">
        <f>CONCATENATE("passive Perception: " &amp; 10+Z20)</f>
        <v>passive Perception: 9</v>
      </c>
      <c r="E21" s="147"/>
      <c r="F21" s="147"/>
      <c r="G21" s="147"/>
      <c r="H21" s="147"/>
      <c r="I21" s="147"/>
      <c r="J21" s="165"/>
      <c r="K21" s="147"/>
      <c r="L21" s="147"/>
      <c r="M21" s="147"/>
      <c r="N21" s="147"/>
      <c r="O21" s="147"/>
      <c r="P21" s="147"/>
      <c r="Q21" s="147"/>
      <c r="R21" s="147"/>
      <c r="S21" s="148"/>
      <c r="T21" s="28"/>
      <c r="U21" s="24"/>
      <c r="V21" s="92" t="s">
        <v>37</v>
      </c>
      <c r="W21" s="93"/>
      <c r="X21" s="93"/>
      <c r="Y21" s="93"/>
      <c r="Z21" s="58">
        <f>IF(U21="",CHA+AA21,CHA+PROF+AA21)</f>
        <v>-1</v>
      </c>
      <c r="AA21" s="59">
        <v>0</v>
      </c>
      <c r="AB21" s="6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70"/>
      <c r="AZ21" s="65"/>
      <c r="BA21" s="65"/>
      <c r="BB21" s="65"/>
      <c r="BC21" s="65"/>
      <c r="BD21" s="66"/>
      <c r="BE21" s="7"/>
      <c r="BF21" s="94"/>
      <c r="BG21" s="94"/>
      <c r="BH21" s="94"/>
      <c r="BI21" s="94"/>
      <c r="BJ21" s="94"/>
      <c r="BK21" s="94"/>
      <c r="BL21" s="94"/>
      <c r="BM21" s="95"/>
      <c r="BN21" s="96"/>
      <c r="BO21" s="97"/>
    </row>
    <row r="22" spans="1:67" ht="12.6" customHeight="1" thickTop="1" thickBot="1" x14ac:dyDescent="0.3">
      <c r="A22" s="8"/>
      <c r="B22" s="162" t="s">
        <v>48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3"/>
      <c r="T22" s="28"/>
      <c r="U22" s="24"/>
      <c r="V22" s="92" t="s">
        <v>38</v>
      </c>
      <c r="W22" s="93"/>
      <c r="X22" s="93"/>
      <c r="Y22" s="93"/>
      <c r="Z22" s="58">
        <f>IF(U22="",CHA+AA22,CHA+PROF+AA22)</f>
        <v>-1</v>
      </c>
      <c r="AA22" s="59">
        <v>0</v>
      </c>
      <c r="AB22" s="6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70"/>
      <c r="AZ22" s="65"/>
      <c r="BA22" s="65"/>
      <c r="BB22" s="65"/>
      <c r="BC22" s="65"/>
      <c r="BD22" s="66"/>
      <c r="BE22" s="7"/>
      <c r="BF22" s="94"/>
      <c r="BG22" s="94"/>
      <c r="BH22" s="94"/>
      <c r="BI22" s="94"/>
      <c r="BJ22" s="94"/>
      <c r="BK22" s="94"/>
      <c r="BL22" s="94"/>
      <c r="BM22" s="95"/>
      <c r="BN22" s="96"/>
      <c r="BO22" s="97"/>
    </row>
    <row r="23" spans="1:67" ht="12.6" customHeight="1" thickTop="1" thickBot="1" x14ac:dyDescent="0.3">
      <c r="A23" s="8"/>
      <c r="B23" s="17" t="s">
        <v>82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4"/>
      <c r="V23" s="92" t="s">
        <v>39</v>
      </c>
      <c r="W23" s="93"/>
      <c r="X23" s="93"/>
      <c r="Y23" s="93"/>
      <c r="Z23" s="58">
        <f>IF(U23="",INT+AA23,INT+PROF+AA23)</f>
        <v>-1</v>
      </c>
      <c r="AA23" s="59">
        <v>0</v>
      </c>
      <c r="AB23" s="6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2"/>
      <c r="AZ23" s="67"/>
      <c r="BA23" s="67"/>
      <c r="BB23" s="67"/>
      <c r="BC23" s="67"/>
      <c r="BD23" s="68"/>
      <c r="BE23" s="7"/>
      <c r="BF23" s="94"/>
      <c r="BG23" s="94"/>
      <c r="BH23" s="94"/>
      <c r="BI23" s="94"/>
      <c r="BJ23" s="94"/>
      <c r="BK23" s="94"/>
      <c r="BL23" s="94"/>
      <c r="BM23" s="95"/>
      <c r="BN23" s="96"/>
      <c r="BO23" s="97"/>
    </row>
    <row r="24" spans="1:67" ht="12.6" customHeight="1" thickTop="1" thickBot="1" x14ac:dyDescent="0.3">
      <c r="A24" s="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81"/>
      <c r="T24" s="8"/>
      <c r="U24" s="24"/>
      <c r="V24" s="92" t="s">
        <v>40</v>
      </c>
      <c r="W24" s="93"/>
      <c r="X24" s="93"/>
      <c r="Y24" s="93"/>
      <c r="Z24" s="58">
        <f>IF(U24="",DEX+AA24,DEX+PROF+AA24)</f>
        <v>-1</v>
      </c>
      <c r="AA24" s="59">
        <v>0</v>
      </c>
      <c r="AB24" s="6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70"/>
      <c r="AZ24" s="65"/>
      <c r="BA24" s="65"/>
      <c r="BB24" s="65"/>
      <c r="BC24" s="65"/>
      <c r="BD24" s="66"/>
      <c r="BE24" s="7"/>
      <c r="BF24" s="94"/>
      <c r="BG24" s="94"/>
      <c r="BH24" s="94"/>
      <c r="BI24" s="94"/>
      <c r="BJ24" s="94"/>
      <c r="BK24" s="94"/>
      <c r="BL24" s="94"/>
      <c r="BM24" s="95"/>
      <c r="BN24" s="96"/>
      <c r="BO24" s="97"/>
    </row>
    <row r="25" spans="1:67" ht="12.6" customHeight="1" thickTop="1" thickBot="1" x14ac:dyDescent="0.3">
      <c r="A25" s="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81"/>
      <c r="T25" s="8"/>
      <c r="U25" s="24"/>
      <c r="V25" s="92" t="s">
        <v>41</v>
      </c>
      <c r="W25" s="93"/>
      <c r="X25" s="93"/>
      <c r="Y25" s="93"/>
      <c r="Z25" s="58">
        <f>IF(U25="",DEX+AA25,DEX+PROF+AA25)</f>
        <v>-1</v>
      </c>
      <c r="AA25" s="59">
        <v>0</v>
      </c>
      <c r="AB25" s="6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70"/>
      <c r="AZ25" s="65"/>
      <c r="BA25" s="65"/>
      <c r="BB25" s="65"/>
      <c r="BC25" s="65"/>
      <c r="BD25" s="66"/>
      <c r="BE25" s="7"/>
      <c r="BF25" s="94"/>
      <c r="BG25" s="94"/>
      <c r="BH25" s="94"/>
      <c r="BI25" s="94"/>
      <c r="BJ25" s="94"/>
      <c r="BK25" s="94"/>
      <c r="BL25" s="94"/>
      <c r="BM25" s="95"/>
      <c r="BN25" s="96"/>
      <c r="BO25" s="97"/>
    </row>
    <row r="26" spans="1:67" ht="12.6" customHeight="1" thickTop="1" thickBot="1" x14ac:dyDescent="0.3">
      <c r="A26" s="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81"/>
      <c r="T26" s="8"/>
      <c r="U26" s="24"/>
      <c r="V26" s="126" t="s">
        <v>42</v>
      </c>
      <c r="W26" s="127"/>
      <c r="X26" s="127"/>
      <c r="Y26" s="127"/>
      <c r="Z26" s="60">
        <f>IF(U26="",WIS+AA26,WIS+PROF+AA26)</f>
        <v>-1</v>
      </c>
      <c r="AA26" s="61">
        <v>0</v>
      </c>
      <c r="AB26" s="6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2"/>
      <c r="AZ26" s="67"/>
      <c r="BA26" s="67"/>
      <c r="BB26" s="67"/>
      <c r="BC26" s="67"/>
      <c r="BD26" s="68"/>
      <c r="BE26" s="7"/>
      <c r="BF26" s="94"/>
      <c r="BG26" s="94"/>
      <c r="BH26" s="94"/>
      <c r="BI26" s="94"/>
      <c r="BJ26" s="94"/>
      <c r="BK26" s="94"/>
      <c r="BL26" s="94"/>
      <c r="BM26" s="95"/>
      <c r="BN26" s="96"/>
      <c r="BO26" s="97"/>
    </row>
    <row r="27" spans="1:67" ht="12.6" customHeight="1" thickTop="1" thickBot="1" x14ac:dyDescent="0.3">
      <c r="A27" s="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81"/>
      <c r="T27" s="8"/>
      <c r="U27" s="32" t="s">
        <v>92</v>
      </c>
      <c r="V27" s="6"/>
      <c r="W27" s="6"/>
      <c r="X27" s="6"/>
      <c r="Y27" s="6"/>
      <c r="Z27" s="6"/>
      <c r="AA27" s="10"/>
      <c r="AB27" s="6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70"/>
      <c r="AZ27" s="65"/>
      <c r="BA27" s="65"/>
      <c r="BB27" s="65"/>
      <c r="BC27" s="65"/>
      <c r="BD27" s="66"/>
      <c r="BE27" s="7"/>
      <c r="BF27" s="94"/>
      <c r="BG27" s="94"/>
      <c r="BH27" s="94"/>
      <c r="BI27" s="94"/>
      <c r="BJ27" s="94"/>
      <c r="BK27" s="94"/>
      <c r="BL27" s="94"/>
      <c r="BM27" s="95"/>
      <c r="BN27" s="96"/>
      <c r="BO27" s="97"/>
    </row>
    <row r="28" spans="1:67" ht="12.6" customHeight="1" thickTop="1" thickBot="1" x14ac:dyDescent="0.3">
      <c r="A28" s="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81"/>
      <c r="T28" s="8"/>
      <c r="U28" s="129" t="s">
        <v>73</v>
      </c>
      <c r="V28" s="129"/>
      <c r="W28" s="129"/>
      <c r="X28" s="129"/>
      <c r="Y28" s="129"/>
      <c r="Z28" s="62" t="s">
        <v>72</v>
      </c>
      <c r="AA28" s="24">
        <v>8</v>
      </c>
      <c r="AB28" s="10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70"/>
      <c r="AZ28" s="65"/>
      <c r="BA28" s="65"/>
      <c r="BB28" s="65"/>
      <c r="BC28" s="65"/>
      <c r="BD28" s="66"/>
      <c r="BE28" s="7"/>
      <c r="BF28" s="94"/>
      <c r="BG28" s="94"/>
      <c r="BH28" s="94"/>
      <c r="BI28" s="94"/>
      <c r="BJ28" s="94"/>
      <c r="BK28" s="94"/>
      <c r="BL28" s="94"/>
      <c r="BM28" s="95"/>
      <c r="BN28" s="96"/>
      <c r="BO28" s="97"/>
    </row>
    <row r="29" spans="1:67" ht="12.6" customHeight="1" thickTop="1" thickBot="1" x14ac:dyDescent="0.3">
      <c r="A29" s="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81"/>
      <c r="T29" s="8"/>
      <c r="U29" s="125" t="s">
        <v>74</v>
      </c>
      <c r="V29" s="125"/>
      <c r="W29" s="125"/>
      <c r="X29" s="125"/>
      <c r="Y29" s="125"/>
      <c r="Z29" s="62"/>
      <c r="AA29" s="24">
        <v>0</v>
      </c>
      <c r="AB29" s="10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2"/>
      <c r="AZ29" s="67"/>
      <c r="BA29" s="67"/>
      <c r="BB29" s="67"/>
      <c r="BC29" s="67"/>
      <c r="BD29" s="68"/>
      <c r="BE29" s="7"/>
      <c r="BF29" s="94"/>
      <c r="BG29" s="94"/>
      <c r="BH29" s="94"/>
      <c r="BI29" s="94"/>
      <c r="BJ29" s="94"/>
      <c r="BK29" s="94"/>
      <c r="BL29" s="94"/>
      <c r="BM29" s="95"/>
      <c r="BN29" s="96"/>
      <c r="BO29" s="97"/>
    </row>
    <row r="30" spans="1:67" ht="12.6" customHeight="1" thickTop="1" thickBot="1" x14ac:dyDescent="0.3">
      <c r="A30" s="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81"/>
      <c r="T30" s="8"/>
      <c r="U30" s="87" t="s">
        <v>93</v>
      </c>
      <c r="V30" s="87"/>
      <c r="W30" s="87"/>
      <c r="X30" s="87"/>
      <c r="Y30" s="87"/>
      <c r="Z30" s="88"/>
      <c r="AA30" s="24">
        <v>0</v>
      </c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70"/>
      <c r="AZ30" s="65"/>
      <c r="BA30" s="65"/>
      <c r="BB30" s="65"/>
      <c r="BC30" s="65"/>
      <c r="BD30" s="66"/>
      <c r="BF30" s="94"/>
      <c r="BG30" s="94"/>
      <c r="BH30" s="94"/>
      <c r="BI30" s="94"/>
      <c r="BJ30" s="94"/>
      <c r="BK30" s="94"/>
      <c r="BL30" s="94"/>
      <c r="BM30" s="95"/>
      <c r="BN30" s="96"/>
      <c r="BO30" s="97"/>
    </row>
    <row r="31" spans="1:67" ht="12.6" customHeight="1" thickTop="1" thickBot="1" x14ac:dyDescent="0.3">
      <c r="A31" s="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81"/>
      <c r="T31" s="8"/>
      <c r="U31" s="87" t="s">
        <v>75</v>
      </c>
      <c r="V31" s="87"/>
      <c r="W31" s="87"/>
      <c r="X31" s="87"/>
      <c r="Y31" s="87"/>
      <c r="Z31" s="88"/>
      <c r="AA31" s="24">
        <v>0</v>
      </c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70"/>
      <c r="AZ31" s="65"/>
      <c r="BA31" s="65"/>
      <c r="BB31" s="65"/>
      <c r="BC31" s="65"/>
      <c r="BD31" s="66"/>
      <c r="BF31" s="94"/>
      <c r="BG31" s="94"/>
      <c r="BH31" s="94"/>
      <c r="BI31" s="94"/>
      <c r="BJ31" s="94"/>
      <c r="BK31" s="94"/>
      <c r="BL31" s="94"/>
      <c r="BM31" s="95"/>
      <c r="BN31" s="96"/>
      <c r="BO31" s="97"/>
    </row>
    <row r="32" spans="1:67" ht="12.6" customHeight="1" thickTop="1" thickBot="1" x14ac:dyDescent="0.3">
      <c r="A32" s="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81"/>
      <c r="T32" s="8"/>
      <c r="U32" s="87" t="s">
        <v>76</v>
      </c>
      <c r="V32" s="87"/>
      <c r="W32" s="87"/>
      <c r="X32" s="87"/>
      <c r="Y32" s="87"/>
      <c r="Z32" s="88"/>
      <c r="AA32" s="24">
        <v>0</v>
      </c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2"/>
      <c r="AZ32" s="67"/>
      <c r="BA32" s="67"/>
      <c r="BB32" s="67"/>
      <c r="BC32" s="67"/>
      <c r="BD32" s="68"/>
      <c r="BF32" s="94"/>
      <c r="BG32" s="94"/>
      <c r="BH32" s="94"/>
      <c r="BI32" s="94"/>
      <c r="BJ32" s="94"/>
      <c r="BK32" s="94"/>
      <c r="BL32" s="94"/>
      <c r="BM32" s="95"/>
      <c r="BN32" s="96"/>
      <c r="BO32" s="97"/>
    </row>
    <row r="33" spans="1:67" ht="12.6" customHeight="1" thickTop="1" thickBot="1" x14ac:dyDescent="0.3">
      <c r="A33" s="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81"/>
      <c r="T33" s="8"/>
      <c r="U33" s="87" t="s">
        <v>77</v>
      </c>
      <c r="V33" s="87"/>
      <c r="W33" s="87"/>
      <c r="X33" s="87"/>
      <c r="Y33" s="87"/>
      <c r="Z33" s="88"/>
      <c r="AA33" s="24">
        <v>0</v>
      </c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70"/>
      <c r="AZ33" s="65"/>
      <c r="BA33" s="65"/>
      <c r="BB33" s="65"/>
      <c r="BC33" s="65"/>
      <c r="BD33" s="66"/>
      <c r="BF33" s="94"/>
      <c r="BG33" s="94"/>
      <c r="BH33" s="94"/>
      <c r="BI33" s="94"/>
      <c r="BJ33" s="94"/>
      <c r="BK33" s="94"/>
      <c r="BL33" s="94"/>
      <c r="BM33" s="95"/>
      <c r="BN33" s="96"/>
      <c r="BO33" s="97"/>
    </row>
    <row r="34" spans="1:67" ht="12.6" customHeight="1" thickTop="1" thickBot="1" x14ac:dyDescent="0.3">
      <c r="A34" s="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81"/>
      <c r="T34" s="8"/>
      <c r="U34" s="87" t="s">
        <v>78</v>
      </c>
      <c r="V34" s="87"/>
      <c r="W34" s="87"/>
      <c r="X34" s="87"/>
      <c r="Y34" s="87"/>
      <c r="Z34" s="88"/>
      <c r="AA34" s="24">
        <v>0</v>
      </c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70"/>
      <c r="AZ34" s="65"/>
      <c r="BA34" s="65"/>
      <c r="BB34" s="65"/>
      <c r="BC34" s="65"/>
      <c r="BD34" s="66"/>
      <c r="BF34" s="94"/>
      <c r="BG34" s="94"/>
      <c r="BH34" s="94"/>
      <c r="BI34" s="94"/>
      <c r="BJ34" s="94"/>
      <c r="BK34" s="94"/>
      <c r="BL34" s="94"/>
      <c r="BM34" s="95"/>
      <c r="BN34" s="96"/>
      <c r="BO34" s="97"/>
    </row>
    <row r="35" spans="1:67" ht="12.6" customHeight="1" thickTop="1" thickBot="1" x14ac:dyDescent="0.3">
      <c r="A35" s="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81"/>
      <c r="T35" s="8"/>
      <c r="U35" s="87" t="s">
        <v>80</v>
      </c>
      <c r="V35" s="87"/>
      <c r="W35" s="87"/>
      <c r="X35" s="87"/>
      <c r="Y35" s="87"/>
      <c r="Z35" s="88"/>
      <c r="AA35" s="24">
        <v>0</v>
      </c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2"/>
      <c r="AZ35" s="67"/>
      <c r="BA35" s="67"/>
      <c r="BB35" s="67"/>
      <c r="BC35" s="67"/>
      <c r="BD35" s="68"/>
      <c r="BF35" s="94"/>
      <c r="BG35" s="94"/>
      <c r="BH35" s="94"/>
      <c r="BI35" s="94"/>
      <c r="BJ35" s="94"/>
      <c r="BK35" s="94"/>
      <c r="BL35" s="94"/>
      <c r="BM35" s="95"/>
      <c r="BN35" s="96"/>
      <c r="BO35" s="97"/>
    </row>
    <row r="36" spans="1:67" ht="12.6" customHeight="1" thickTop="1" thickBot="1" x14ac:dyDescent="0.3">
      <c r="A36" s="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81"/>
      <c r="T36" s="8"/>
      <c r="U36" s="87" t="s">
        <v>79</v>
      </c>
      <c r="V36" s="87"/>
      <c r="W36" s="87"/>
      <c r="X36" s="87"/>
      <c r="Y36" s="87"/>
      <c r="Z36" s="88"/>
      <c r="AA36" s="24">
        <v>0</v>
      </c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70"/>
      <c r="AZ36" s="65"/>
      <c r="BA36" s="65"/>
      <c r="BB36" s="65"/>
      <c r="BC36" s="65"/>
      <c r="BD36" s="66"/>
      <c r="BF36" s="94"/>
      <c r="BG36" s="94"/>
      <c r="BH36" s="94"/>
      <c r="BI36" s="94"/>
      <c r="BJ36" s="94"/>
      <c r="BK36" s="94"/>
      <c r="BL36" s="94"/>
      <c r="BM36" s="95"/>
      <c r="BN36" s="96"/>
      <c r="BO36" s="97"/>
    </row>
    <row r="37" spans="1:67" ht="12.6" customHeight="1" thickTop="1" thickBot="1" x14ac:dyDescent="0.3">
      <c r="A37" s="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81"/>
      <c r="T37" s="8"/>
      <c r="U37" s="87"/>
      <c r="V37" s="87"/>
      <c r="W37" s="87"/>
      <c r="X37" s="87"/>
      <c r="Y37" s="87"/>
      <c r="Z37" s="88"/>
      <c r="AA37" s="24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70"/>
      <c r="AZ37" s="65"/>
      <c r="BA37" s="65"/>
      <c r="BB37" s="65"/>
      <c r="BC37" s="65"/>
      <c r="BD37" s="66"/>
      <c r="BF37" s="94"/>
      <c r="BG37" s="94"/>
      <c r="BH37" s="94"/>
      <c r="BI37" s="94"/>
      <c r="BJ37" s="94"/>
      <c r="BK37" s="94"/>
      <c r="BL37" s="94"/>
      <c r="BM37" s="95"/>
      <c r="BN37" s="96"/>
      <c r="BO37" s="97"/>
    </row>
    <row r="38" spans="1:67" ht="12.6" customHeight="1" thickTop="1" thickBot="1" x14ac:dyDescent="0.3">
      <c r="A38" s="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81"/>
      <c r="T38" s="8"/>
      <c r="U38" s="87"/>
      <c r="V38" s="87"/>
      <c r="W38" s="87"/>
      <c r="X38" s="87"/>
      <c r="Y38" s="87"/>
      <c r="Z38" s="88"/>
      <c r="AA38" s="24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2"/>
      <c r="AZ38" s="67"/>
      <c r="BA38" s="67"/>
      <c r="BB38" s="67"/>
      <c r="BC38" s="67"/>
      <c r="BD38" s="68"/>
      <c r="BF38" s="94"/>
      <c r="BG38" s="94"/>
      <c r="BH38" s="94"/>
      <c r="BI38" s="94"/>
      <c r="BJ38" s="94"/>
      <c r="BK38" s="94"/>
      <c r="BL38" s="94"/>
      <c r="BM38" s="95"/>
      <c r="BN38" s="96"/>
      <c r="BO38" s="97"/>
    </row>
    <row r="39" spans="1:67" ht="12.6" customHeight="1" thickTop="1" thickBot="1" x14ac:dyDescent="0.3">
      <c r="A39" s="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81"/>
      <c r="T39" s="8"/>
      <c r="U39" s="87"/>
      <c r="V39" s="87"/>
      <c r="W39" s="87"/>
      <c r="X39" s="87"/>
      <c r="Y39" s="87"/>
      <c r="Z39" s="88"/>
      <c r="AA39" s="24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4"/>
      <c r="AZ39" s="77"/>
      <c r="BA39" s="77"/>
      <c r="BB39" s="77"/>
      <c r="BC39" s="77"/>
      <c r="BD39" s="78"/>
      <c r="BF39" s="94"/>
      <c r="BG39" s="94"/>
      <c r="BH39" s="94"/>
      <c r="BI39" s="94"/>
      <c r="BJ39" s="94"/>
      <c r="BK39" s="94"/>
      <c r="BL39" s="94"/>
      <c r="BM39" s="95"/>
      <c r="BN39" s="96"/>
      <c r="BO39" s="97"/>
    </row>
    <row r="40" spans="1:67" ht="12.6" customHeight="1" thickTop="1" thickBot="1" x14ac:dyDescent="0.3">
      <c r="A40" s="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81"/>
      <c r="T40" s="8"/>
      <c r="U40" s="87"/>
      <c r="V40" s="87"/>
      <c r="W40" s="87"/>
      <c r="X40" s="87"/>
      <c r="Y40" s="87"/>
      <c r="Z40" s="88"/>
      <c r="AA40" s="24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70"/>
      <c r="AZ40" s="65"/>
      <c r="BA40" s="65"/>
      <c r="BB40" s="65"/>
      <c r="BC40" s="65"/>
      <c r="BD40" s="66"/>
      <c r="BF40" s="155" t="s">
        <v>101</v>
      </c>
      <c r="BG40" s="156"/>
      <c r="BH40" s="157" t="s">
        <v>102</v>
      </c>
      <c r="BI40" s="158"/>
      <c r="BJ40" s="159"/>
      <c r="BK40" s="160" t="s">
        <v>103</v>
      </c>
      <c r="BL40" s="160"/>
      <c r="BM40" s="161"/>
      <c r="BN40" s="182">
        <f>SUM(CA22:CB45)</f>
        <v>0</v>
      </c>
      <c r="BO40" s="183"/>
    </row>
    <row r="41" spans="1:67" ht="12.6" customHeight="1" thickTop="1" thickBot="1" x14ac:dyDescent="0.3">
      <c r="A41" s="8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82"/>
      <c r="T41" s="8"/>
      <c r="U41" s="89"/>
      <c r="V41" s="89"/>
      <c r="W41" s="89"/>
      <c r="X41" s="89"/>
      <c r="Y41" s="89"/>
      <c r="Z41" s="90"/>
      <c r="AA41" s="24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6"/>
      <c r="AZ41" s="79"/>
      <c r="BA41" s="79"/>
      <c r="BB41" s="79"/>
      <c r="BC41" s="79"/>
      <c r="BD41" s="80"/>
      <c r="BF41" s="175" t="str">
        <f>CONCATENATE("&lt; ",INT(BK41/3)+1,"lb")</f>
        <v>&lt; 27lb</v>
      </c>
      <c r="BG41" s="176"/>
      <c r="BH41" s="177" t="str">
        <f>CONCATENATE("&gt; ",INT(BK41/3*2),"lb")</f>
        <v>&gt; 53lb</v>
      </c>
      <c r="BI41" s="178"/>
      <c r="BJ41" s="179"/>
      <c r="BK41" s="180">
        <f>IF(CSTR&gt;10,IF(ISERROR(POWER(-1,(CSTR)/5))=FALSE,200*POWER(2,ROUNDUP(CSTR/5,0)-3),IF(ISERROR(POWER(-1,(CSTR+1)/5))=FALSE,175*POWER(2,ROUNDUP(CSTR/5,0)-3),IF(ISERROR(POWER(-1,(CSTR+2)/5))=FALSE,150*POWER(2,ROUNDUP(CSTR/5,0)-3),IF(ISERROR(POWER(-1,(CSTR+3)/5))=FALSE,130*POWER(2,ROUNDUP(CSTR/5,0)-3),IF(ISERROR(POWER(-1,(CSTR+4)/5))=FALSE,115*POWER(2,ROUNDUP(CSTR/5,0)-3),"ERROR"))))),CSTR*10)</f>
        <v>80</v>
      </c>
      <c r="BL41" s="180"/>
      <c r="BM41" s="181"/>
      <c r="BN41" s="184"/>
      <c r="BO41" s="185"/>
    </row>
    <row r="42" spans="1:67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6"/>
      <c r="V42" s="6"/>
      <c r="W42" s="6"/>
      <c r="X42" s="6"/>
      <c r="Y42" s="6"/>
      <c r="Z42" s="6"/>
      <c r="AA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J42" s="41"/>
      <c r="BK42" s="41"/>
      <c r="BL42" s="41"/>
      <c r="BM42" s="41"/>
      <c r="BN42" s="41"/>
    </row>
    <row r="43" spans="1:67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"/>
      <c r="V43" s="6"/>
      <c r="W43" s="6"/>
      <c r="X43" s="6"/>
      <c r="Y43" s="6"/>
      <c r="Z43" s="6"/>
      <c r="AA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</row>
    <row r="44" spans="1:67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6"/>
      <c r="V44" s="6"/>
      <c r="W44" s="6"/>
      <c r="X44" s="6"/>
      <c r="Y44" s="6"/>
      <c r="Z44" s="6"/>
      <c r="AA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1:67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6"/>
      <c r="V45" s="6"/>
      <c r="W45" s="6"/>
      <c r="X45" s="6"/>
      <c r="Y45" s="6"/>
      <c r="Z45" s="6"/>
      <c r="AA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67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6"/>
      <c r="V46" s="6"/>
      <c r="W46" s="6"/>
      <c r="X46" s="6"/>
      <c r="Y46" s="6"/>
      <c r="Z46" s="6"/>
      <c r="AA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</row>
    <row r="47" spans="1:67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6"/>
      <c r="V47" s="6"/>
      <c r="W47" s="6"/>
      <c r="X47" s="6"/>
      <c r="Y47" s="6"/>
      <c r="Z47" s="6"/>
      <c r="AA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</row>
    <row r="48" spans="1:67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6"/>
      <c r="V48" s="6"/>
      <c r="W48" s="6"/>
      <c r="X48" s="6"/>
      <c r="Y48" s="6"/>
      <c r="Z48" s="6"/>
      <c r="AA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</row>
    <row r="49" spans="1:56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6"/>
      <c r="V49" s="6"/>
      <c r="W49" s="6"/>
      <c r="X49" s="6"/>
      <c r="Y49" s="6"/>
      <c r="Z49" s="6"/>
      <c r="AA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</sheetData>
  <mergeCells count="222">
    <mergeCell ref="BF41:BG41"/>
    <mergeCell ref="BH41:BJ41"/>
    <mergeCell ref="BK41:BM41"/>
    <mergeCell ref="BF30:BM30"/>
    <mergeCell ref="BN30:BO30"/>
    <mergeCell ref="BF38:BM38"/>
    <mergeCell ref="BN38:BO38"/>
    <mergeCell ref="BN40:BO41"/>
    <mergeCell ref="BF33:BM33"/>
    <mergeCell ref="BN33:BO33"/>
    <mergeCell ref="BF34:BM34"/>
    <mergeCell ref="BN34:BO34"/>
    <mergeCell ref="BF35:BM35"/>
    <mergeCell ref="BN35:BO35"/>
    <mergeCell ref="BF36:BM36"/>
    <mergeCell ref="BN36:BO36"/>
    <mergeCell ref="BF37:BM37"/>
    <mergeCell ref="BN37:BO37"/>
    <mergeCell ref="B6:E6"/>
    <mergeCell ref="B8:E8"/>
    <mergeCell ref="AT11:AX11"/>
    <mergeCell ref="AY11:AZ11"/>
    <mergeCell ref="BF39:BM39"/>
    <mergeCell ref="BN39:BO39"/>
    <mergeCell ref="BN18:BO18"/>
    <mergeCell ref="BF40:BG40"/>
    <mergeCell ref="BH40:BJ40"/>
    <mergeCell ref="BK40:BM40"/>
    <mergeCell ref="B22:S22"/>
    <mergeCell ref="B21:C21"/>
    <mergeCell ref="D21:I21"/>
    <mergeCell ref="J21:S21"/>
    <mergeCell ref="B16:S17"/>
    <mergeCell ref="B19:S20"/>
    <mergeCell ref="B18:S18"/>
    <mergeCell ref="B7:E7"/>
    <mergeCell ref="B13:C13"/>
    <mergeCell ref="F9:G9"/>
    <mergeCell ref="B10:E10"/>
    <mergeCell ref="Q13:R13"/>
    <mergeCell ref="F11:G11"/>
    <mergeCell ref="B9:E9"/>
    <mergeCell ref="V2:Y2"/>
    <mergeCell ref="V3:Y3"/>
    <mergeCell ref="N3:S3"/>
    <mergeCell ref="B4:S4"/>
    <mergeCell ref="K2:M2"/>
    <mergeCell ref="B2:J2"/>
    <mergeCell ref="N2:S2"/>
    <mergeCell ref="B3:G3"/>
    <mergeCell ref="H3:M3"/>
    <mergeCell ref="V4:Y4"/>
    <mergeCell ref="V5:Y5"/>
    <mergeCell ref="F8:G8"/>
    <mergeCell ref="V7:Y7"/>
    <mergeCell ref="G6:S6"/>
    <mergeCell ref="R14:S14"/>
    <mergeCell ref="L14:M14"/>
    <mergeCell ref="AF5:AG5"/>
    <mergeCell ref="AH5:AI5"/>
    <mergeCell ref="AC6:AH6"/>
    <mergeCell ref="F10:G10"/>
    <mergeCell ref="H10:S10"/>
    <mergeCell ref="AC12:AY14"/>
    <mergeCell ref="F14:G14"/>
    <mergeCell ref="I14:J14"/>
    <mergeCell ref="O14:P14"/>
    <mergeCell ref="V6:Y6"/>
    <mergeCell ref="K13:L13"/>
    <mergeCell ref="N13:O13"/>
    <mergeCell ref="H9:S9"/>
    <mergeCell ref="H11:S11"/>
    <mergeCell ref="AJ7:AM7"/>
    <mergeCell ref="E13:F13"/>
    <mergeCell ref="H13:I13"/>
    <mergeCell ref="B11:E11"/>
    <mergeCell ref="C14:D14"/>
    <mergeCell ref="AC2:BD2"/>
    <mergeCell ref="AJ3:AM3"/>
    <mergeCell ref="AN3:AP3"/>
    <mergeCell ref="AN5:AP5"/>
    <mergeCell ref="AJ5:AM5"/>
    <mergeCell ref="AC7:AE7"/>
    <mergeCell ref="AJ6:AK6"/>
    <mergeCell ref="AM6:AP6"/>
    <mergeCell ref="AQ6:BD6"/>
    <mergeCell ref="AC3:AE3"/>
    <mergeCell ref="AF3:AG3"/>
    <mergeCell ref="AH3:AI3"/>
    <mergeCell ref="AC4:AH4"/>
    <mergeCell ref="AJ4:AK4"/>
    <mergeCell ref="AM4:AP4"/>
    <mergeCell ref="AQ4:BD4"/>
    <mergeCell ref="AC5:AE5"/>
    <mergeCell ref="G7:K7"/>
    <mergeCell ref="L7:M7"/>
    <mergeCell ref="N7:O7"/>
    <mergeCell ref="P7:Q7"/>
    <mergeCell ref="R7:S7"/>
    <mergeCell ref="AZ12:BD14"/>
    <mergeCell ref="U28:Y28"/>
    <mergeCell ref="V20:Y20"/>
    <mergeCell ref="V21:Y21"/>
    <mergeCell ref="V22:Y22"/>
    <mergeCell ref="V23:Y23"/>
    <mergeCell ref="V24:Y24"/>
    <mergeCell ref="V15:Y15"/>
    <mergeCell ref="V16:Y16"/>
    <mergeCell ref="V17:Y17"/>
    <mergeCell ref="V18:Y18"/>
    <mergeCell ref="V19:Y19"/>
    <mergeCell ref="U39:Z39"/>
    <mergeCell ref="U40:Z40"/>
    <mergeCell ref="AC9:AE9"/>
    <mergeCell ref="AF7:AG7"/>
    <mergeCell ref="AF9:AG9"/>
    <mergeCell ref="AC8:AH8"/>
    <mergeCell ref="AJ8:AK8"/>
    <mergeCell ref="AM8:AP8"/>
    <mergeCell ref="AQ8:BD8"/>
    <mergeCell ref="AJ9:AM9"/>
    <mergeCell ref="U34:Z34"/>
    <mergeCell ref="U35:Z35"/>
    <mergeCell ref="U36:Z36"/>
    <mergeCell ref="V9:Y9"/>
    <mergeCell ref="U29:Y29"/>
    <mergeCell ref="U32:Z32"/>
    <mergeCell ref="U31:Z31"/>
    <mergeCell ref="U33:Z33"/>
    <mergeCell ref="V25:Y25"/>
    <mergeCell ref="V26:Y26"/>
    <mergeCell ref="AI11:AM11"/>
    <mergeCell ref="AQ10:BD10"/>
    <mergeCell ref="AO11:AR11"/>
    <mergeCell ref="AC10:AH10"/>
    <mergeCell ref="BF3:BI3"/>
    <mergeCell ref="BF4:BI4"/>
    <mergeCell ref="BK3:BN3"/>
    <mergeCell ref="BK4:BN4"/>
    <mergeCell ref="BF2:BJ2"/>
    <mergeCell ref="BK2:BO2"/>
    <mergeCell ref="BF5:BI5"/>
    <mergeCell ref="BF11:BI11"/>
    <mergeCell ref="BF12:BI12"/>
    <mergeCell ref="BF6:BI6"/>
    <mergeCell ref="BF8:BI8"/>
    <mergeCell ref="BF9:BI9"/>
    <mergeCell ref="BF10:BI10"/>
    <mergeCell ref="BK8:BN8"/>
    <mergeCell ref="BK9:BN9"/>
    <mergeCell ref="BK10:BN10"/>
    <mergeCell ref="BF13:BI13"/>
    <mergeCell ref="BK11:BN11"/>
    <mergeCell ref="BK13:BN13"/>
    <mergeCell ref="BK14:BN14"/>
    <mergeCell ref="BK12:BN12"/>
    <mergeCell ref="BK15:BN15"/>
    <mergeCell ref="BK16:BN16"/>
    <mergeCell ref="BF32:BM32"/>
    <mergeCell ref="BN32:BO32"/>
    <mergeCell ref="BF19:BM19"/>
    <mergeCell ref="BN19:BO19"/>
    <mergeCell ref="BF31:BM31"/>
    <mergeCell ref="BN31:BO31"/>
    <mergeCell ref="BF14:BI14"/>
    <mergeCell ref="BF15:BI15"/>
    <mergeCell ref="BF16:BI16"/>
    <mergeCell ref="BF25:BM25"/>
    <mergeCell ref="BN25:BO25"/>
    <mergeCell ref="BF26:BM26"/>
    <mergeCell ref="BN26:BO26"/>
    <mergeCell ref="BF27:BM27"/>
    <mergeCell ref="BN27:BO27"/>
    <mergeCell ref="BF28:BM28"/>
    <mergeCell ref="BN28:BO28"/>
    <mergeCell ref="BF29:BM29"/>
    <mergeCell ref="BN29:BO29"/>
    <mergeCell ref="BF20:BM20"/>
    <mergeCell ref="BN20:BO20"/>
    <mergeCell ref="BF21:BM21"/>
    <mergeCell ref="BN21:BO21"/>
    <mergeCell ref="BF22:BM22"/>
    <mergeCell ref="BN22:BO22"/>
    <mergeCell ref="BF23:BM23"/>
    <mergeCell ref="BN23:BO23"/>
    <mergeCell ref="BF24:BM24"/>
    <mergeCell ref="BN24:BO24"/>
    <mergeCell ref="AC15:AY17"/>
    <mergeCell ref="AZ15:BD17"/>
    <mergeCell ref="AC18:AY20"/>
    <mergeCell ref="AZ18:BD20"/>
    <mergeCell ref="AJ10:AK10"/>
    <mergeCell ref="AM10:AP10"/>
    <mergeCell ref="V10:Y10"/>
    <mergeCell ref="V11:Y11"/>
    <mergeCell ref="V12:Y12"/>
    <mergeCell ref="V13:Y13"/>
    <mergeCell ref="V14:Y14"/>
    <mergeCell ref="AZ30:BD32"/>
    <mergeCell ref="AC33:AY35"/>
    <mergeCell ref="AZ33:BD35"/>
    <mergeCell ref="AC36:AY38"/>
    <mergeCell ref="AZ36:BD38"/>
    <mergeCell ref="AC39:AY41"/>
    <mergeCell ref="AZ39:BD41"/>
    <mergeCell ref="B24:S41"/>
    <mergeCell ref="H8:K8"/>
    <mergeCell ref="L8:M8"/>
    <mergeCell ref="N8:O8"/>
    <mergeCell ref="P8:Q8"/>
    <mergeCell ref="R8:S8"/>
    <mergeCell ref="AC21:AY23"/>
    <mergeCell ref="AZ21:BD23"/>
    <mergeCell ref="AC24:AY26"/>
    <mergeCell ref="AZ24:BD26"/>
    <mergeCell ref="U30:Z30"/>
    <mergeCell ref="AC27:AY29"/>
    <mergeCell ref="AZ27:BD29"/>
    <mergeCell ref="AC30:AY32"/>
    <mergeCell ref="U41:Z41"/>
    <mergeCell ref="U37:Z37"/>
    <mergeCell ref="U38:Z38"/>
  </mergeCells>
  <dataValidations count="1">
    <dataValidation type="list" allowBlank="1" showInputMessage="1" showErrorMessage="1" sqref="AY11" xr:uid="{00000000-0002-0000-0000-000000000000}">
      <formula1>$BF$8:$BF$13</formula1>
    </dataValidation>
  </dataValidation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template</vt:lpstr>
      <vt:lpstr>CHA</vt:lpstr>
      <vt:lpstr>CON</vt:lpstr>
      <vt:lpstr>CSTR</vt:lpstr>
      <vt:lpstr>DEX</vt:lpstr>
      <vt:lpstr>HD</vt:lpstr>
      <vt:lpstr>HP</vt:lpstr>
      <vt:lpstr>INT</vt:lpstr>
      <vt:lpstr>MELEE</vt:lpstr>
      <vt:lpstr>MELEEDMG</vt:lpstr>
      <vt:lpstr>PROF</vt:lpstr>
      <vt:lpstr>RANGED</vt:lpstr>
      <vt:lpstr>RANGEDDMG</vt:lpstr>
      <vt:lpstr>SPELL</vt:lpstr>
      <vt:lpstr>SPELLDC</vt:lpstr>
      <vt:lpstr>STR</vt:lpstr>
      <vt:lpstr>WIS</vt:lpstr>
    </vt:vector>
  </TitlesOfParts>
  <Company>Zucchetti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Gobism</dc:creator>
  <cp:lastModifiedBy>Ismael</cp:lastModifiedBy>
  <cp:lastPrinted>2017-07-06T12:07:46Z</cp:lastPrinted>
  <dcterms:created xsi:type="dcterms:W3CDTF">2017-06-29T14:27:20Z</dcterms:created>
  <dcterms:modified xsi:type="dcterms:W3CDTF">2020-08-22T05:00:51Z</dcterms:modified>
</cp:coreProperties>
</file>